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filterPrivacy="1"/>
  <xr:revisionPtr revIDLastSave="0" documentId="8_{0D33B28C-A61C-4D7C-B54C-5D45C38C05F1}" xr6:coauthVersionLast="47" xr6:coauthVersionMax="47" xr10:uidLastSave="{00000000-0000-0000-0000-000000000000}"/>
  <bookViews>
    <workbookView xWindow="-23010" yWindow="-1755" windowWidth="22530" windowHeight="19560" xr2:uid="{00000000-000D-0000-FFFF-FFFF00000000}"/>
  </bookViews>
  <sheets>
    <sheet name="EU KM1" sheetId="2" r:id="rId1"/>
    <sheet name="EU OV1" sheetId="4" r:id="rId2"/>
    <sheet name="Template EU CQ3" sheetId="10" r:id="rId3"/>
    <sheet name="Template EU CR1" sheetId="11" r:id="rId4"/>
    <sheet name="Template EU CQ1" sheetId="12" r:id="rId5"/>
    <sheet name="Template EU CQ7" sheetId="13" r:id="rId6"/>
    <sheet name="Template EU CVA4" sheetId="14" r:id="rId7"/>
    <sheet name="REM1" sheetId="5" r:id="rId8"/>
    <sheet name="REM2" sheetId="6" r:id="rId9"/>
    <sheet name="REM3" sheetId="7" r:id="rId10"/>
    <sheet name="REM4" sheetId="8" r:id="rId11"/>
  </sheets>
  <definedNames>
    <definedName name="_xlnm.Print_Area" localSheetId="6">'Template EU CVA4'!$A$1:$C$7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12" l="1"/>
  <c r="E17" i="12"/>
  <c r="F17" i="12"/>
  <c r="G17" i="12"/>
  <c r="H17" i="12"/>
  <c r="I17" i="12"/>
  <c r="J17" i="12"/>
  <c r="C17" i="12"/>
  <c r="D8" i="12"/>
  <c r="E8" i="12"/>
  <c r="F8" i="12"/>
  <c r="G8" i="12"/>
  <c r="H8" i="12"/>
  <c r="I8" i="12"/>
  <c r="J8" i="12"/>
  <c r="C8" i="12"/>
  <c r="M30" i="11"/>
  <c r="N30" i="11"/>
  <c r="O30" i="11"/>
  <c r="P30" i="11"/>
  <c r="Q30" i="11"/>
  <c r="L30" i="11"/>
  <c r="K30" i="11"/>
  <c r="J30" i="11"/>
  <c r="I30" i="11"/>
  <c r="H30" i="11"/>
  <c r="G30" i="11"/>
  <c r="F30" i="11"/>
  <c r="E30" i="11"/>
  <c r="D30" i="11"/>
  <c r="C30" i="11"/>
  <c r="Q23" i="11"/>
  <c r="P23" i="11"/>
  <c r="D23" i="11"/>
  <c r="E23" i="11"/>
  <c r="F23" i="11"/>
  <c r="G23" i="11"/>
  <c r="H23" i="11"/>
  <c r="I23" i="11"/>
  <c r="J23" i="11"/>
  <c r="K23" i="11"/>
  <c r="L23" i="11"/>
  <c r="M23" i="11"/>
  <c r="N23" i="11"/>
  <c r="C23" i="11"/>
  <c r="D17" i="11"/>
  <c r="E17" i="11"/>
  <c r="F17" i="11"/>
  <c r="G17" i="11"/>
  <c r="H17" i="11"/>
  <c r="I17" i="11"/>
  <c r="J17" i="11"/>
  <c r="K17" i="11"/>
  <c r="L17" i="11"/>
  <c r="M17" i="11"/>
  <c r="N17" i="11"/>
  <c r="O17" i="11"/>
  <c r="P17" i="11"/>
  <c r="Q17" i="11"/>
  <c r="C17" i="11"/>
  <c r="L9" i="11"/>
  <c r="M9" i="11"/>
  <c r="N9" i="11"/>
  <c r="O9" i="11"/>
  <c r="P9" i="11"/>
  <c r="Q9" i="11"/>
  <c r="K9" i="11"/>
  <c r="J9" i="11"/>
  <c r="I9" i="11"/>
  <c r="H9" i="11"/>
  <c r="G9" i="11"/>
  <c r="F9" i="11"/>
  <c r="E9" i="11"/>
  <c r="D9" i="11"/>
  <c r="C9" i="11"/>
  <c r="D31" i="10"/>
  <c r="E31" i="10"/>
  <c r="F31" i="10"/>
  <c r="G31" i="10"/>
  <c r="H31" i="10"/>
  <c r="I31" i="10"/>
  <c r="J31" i="10"/>
  <c r="K31" i="10"/>
  <c r="L31" i="10"/>
  <c r="M31" i="10"/>
  <c r="N31" i="10"/>
  <c r="C31" i="10"/>
  <c r="D10" i="10"/>
  <c r="E10" i="10"/>
  <c r="F10" i="10"/>
  <c r="G10" i="10"/>
  <c r="H10" i="10"/>
  <c r="I10" i="10"/>
  <c r="J10" i="10"/>
  <c r="K10" i="10"/>
  <c r="C10" i="10"/>
  <c r="D18" i="10"/>
  <c r="C18" i="10"/>
  <c r="F24" i="10"/>
  <c r="C24" i="10"/>
  <c r="I28" i="11" l="1"/>
  <c r="I15" i="11"/>
  <c r="J15" i="11"/>
  <c r="K15" i="11"/>
  <c r="E15" i="11"/>
  <c r="D15" i="11"/>
  <c r="E16" i="11" l="1"/>
  <c r="E14" i="11"/>
  <c r="D16" i="11"/>
  <c r="C30" i="10"/>
  <c r="D14" i="11"/>
  <c r="C29" i="10"/>
  <c r="D28" i="11"/>
  <c r="G17" i="10"/>
  <c r="F17" i="10"/>
  <c r="G15" i="10"/>
  <c r="F15" i="10"/>
  <c r="D29" i="11"/>
  <c r="C17" i="10" l="1"/>
  <c r="D17" i="10" s="1"/>
  <c r="C15" i="10"/>
  <c r="D15" i="10"/>
  <c r="C16" i="10" l="1"/>
  <c r="D16" i="10" s="1"/>
  <c r="C21" i="10" l="1"/>
  <c r="C20" i="10"/>
  <c r="L14" i="2" l="1"/>
  <c r="L15" i="2"/>
  <c r="L16" i="2"/>
  <c r="J14" i="2"/>
  <c r="J15" i="2"/>
  <c r="J16" i="2"/>
  <c r="H14" i="2"/>
  <c r="H15" i="2"/>
  <c r="H16" i="2"/>
  <c r="G27" i="5"/>
  <c r="D36" i="4"/>
  <c r="E36" i="4"/>
  <c r="D19" i="4"/>
  <c r="E19" i="4"/>
  <c r="D14" i="4"/>
  <c r="D8" i="4" s="1"/>
  <c r="E8" i="4"/>
  <c r="E44" i="4" s="1"/>
  <c r="D9" i="4"/>
  <c r="E9" i="4"/>
  <c r="F34" i="2" l="1"/>
  <c r="D34" i="2"/>
  <c r="F14" i="2"/>
  <c r="F15" i="2"/>
  <c r="F16" i="2"/>
  <c r="D14" i="2"/>
  <c r="D15" i="2"/>
  <c r="D16" i="2"/>
  <c r="F9" i="4"/>
  <c r="F39" i="4"/>
  <c r="F36" i="4"/>
  <c r="F35" i="4"/>
  <c r="F34" i="4"/>
  <c r="F32" i="4"/>
  <c r="F31" i="4"/>
  <c r="F26" i="4"/>
  <c r="F25" i="4"/>
  <c r="F19" i="4"/>
  <c r="F18" i="4"/>
  <c r="F15" i="4"/>
  <c r="F14" i="4"/>
  <c r="F8" i="4"/>
  <c r="D44" i="4"/>
  <c r="F44" i="4" s="1"/>
</calcChain>
</file>

<file path=xl/sharedStrings.xml><?xml version="1.0" encoding="utf-8"?>
<sst xmlns="http://schemas.openxmlformats.org/spreadsheetml/2006/main" count="474" uniqueCount="269">
  <si>
    <t>Skjema EU KM1 - Nøkkeltall kapital og likvidietet</t>
  </si>
  <si>
    <t>Beløp i tusen kroner</t>
  </si>
  <si>
    <t>a</t>
  </si>
  <si>
    <t>c</t>
  </si>
  <si>
    <t>e</t>
  </si>
  <si>
    <t>b</t>
  </si>
  <si>
    <t>d</t>
  </si>
  <si>
    <t>Tilgjengelig ansvarlig kapital (beløp)</t>
  </si>
  <si>
    <t>Ren kjernekapital</t>
  </si>
  <si>
    <t>Kjernekapital</t>
  </si>
  <si>
    <t>Total ansvarlig kapital</t>
  </si>
  <si>
    <t>Risikovektet beregningsgrunnlag</t>
  </si>
  <si>
    <t>Totalt risikovektet beregningsgrunnlag</t>
  </si>
  <si>
    <t>Kapitaldekning (i prosent av risikovektet beregningsgrunnlag)</t>
  </si>
  <si>
    <t>Ren kjernekapitaldekning</t>
  </si>
  <si>
    <t>Kjernekapitaldekning</t>
  </si>
  <si>
    <t>Total kapitaldekning</t>
  </si>
  <si>
    <t>Tilleggskrav til ansvarlig kapital for å håndtere andre risikoer enn overdreven gjeldsoppbygging (i prosent av risikovektet beregningsgrunnlag)</t>
  </si>
  <si>
    <t>EU 7a</t>
  </si>
  <si>
    <t>EU 7b</t>
  </si>
  <si>
    <t>herav: som skal dekkes av ren kjernekapital (prosentpoeng)</t>
  </si>
  <si>
    <t>EU 7c</t>
  </si>
  <si>
    <t>herav: som skal dekkes av kjernekapital (prosentpoeng)</t>
  </si>
  <si>
    <t>EU 7d</t>
  </si>
  <si>
    <t>Samlet SREP kapitalkrav (i prosent)</t>
  </si>
  <si>
    <t>Kombinert buffer- og totalt kapitalkrav (i prosent av risikovektet beregningsgrunnlag)</t>
  </si>
  <si>
    <t>Bevaringsbuffer (i prosent)</t>
  </si>
  <si>
    <t>EU 8a</t>
  </si>
  <si>
    <t>Bevaringsbuffer som følge av makro- eller systemrisko fastsatt av en medlemsstat (i prosent)</t>
  </si>
  <si>
    <t>Institusjonsspesifikk motsyklisk kapitalbuffer (i prosent)</t>
  </si>
  <si>
    <t>EU 9a</t>
  </si>
  <si>
    <t>Systemrisikobuffer (i prosent)</t>
  </si>
  <si>
    <t>Buffer for globalt systemviktige institusjoner (i prosent)</t>
  </si>
  <si>
    <t>EU 10a</t>
  </si>
  <si>
    <t>Buffer for andre systemviktige institusjoner (i prosent)</t>
  </si>
  <si>
    <t>Kombinert bufferkrav (i prosent)</t>
  </si>
  <si>
    <t>EU 11a</t>
  </si>
  <si>
    <t>Samlet kapitalkrav (i prosent)</t>
  </si>
  <si>
    <t>Tilgjengelig ren kjernekapital (CET1) etter oppfyllelse av samlede SREP-krav til ansvarlig kapital (i prosent)</t>
  </si>
  <si>
    <t>Uvektet kjernekapitalandel</t>
  </si>
  <si>
    <t>Sum eksponeringsmål</t>
  </si>
  <si>
    <t>Uvektet kjernekapitalandel (i prosent)</t>
  </si>
  <si>
    <t>Tilleggskrav til ansvarlig kapital for å håndtere risikoen for overdreven gjeldsoppbygging (i prosent av risikovektet eksponeringsbeløp)</t>
  </si>
  <si>
    <t>EU 14a</t>
  </si>
  <si>
    <t>Tilleggskrav til ansvarlig kapital for å håndtere risikoen for overdreven gjeldsoppbygging (i prosent)</t>
  </si>
  <si>
    <t>EU 14b</t>
  </si>
  <si>
    <t xml:space="preserve">     herav: skal bestå av ren kjernekapital (prosentpoeng)</t>
  </si>
  <si>
    <t>EU 14c</t>
  </si>
  <si>
    <t>Samlede SREP-krav til uvektet kjernekapitalandel (i prosent)</t>
  </si>
  <si>
    <t>EU 14d</t>
  </si>
  <si>
    <t>Bufferkrav til uvektet kjernekapitalandel (i prosent)</t>
  </si>
  <si>
    <t>EU 14e</t>
  </si>
  <si>
    <t>Samlet krav til uvektet kjernekapitalandel (i prosent)</t>
  </si>
  <si>
    <t>EU 14f</t>
  </si>
  <si>
    <t>Likviditetsreserve (LCR)</t>
  </si>
  <si>
    <t>Likvide eiendeler (vektet verdi)</t>
  </si>
  <si>
    <t>EU 16a</t>
  </si>
  <si>
    <t>Utbetalinger (vektet verdi)</t>
  </si>
  <si>
    <t>EU 16b</t>
  </si>
  <si>
    <t>Innbetalinger (vektet verdi)</t>
  </si>
  <si>
    <t>Netto utbetalinger (justert verdi)</t>
  </si>
  <si>
    <t>Likviditetsreserve/LCR (i prosent)</t>
  </si>
  <si>
    <t>Stabil finansiering (NSFR)</t>
  </si>
  <si>
    <t>Poster som gir stabil fiansiering</t>
  </si>
  <si>
    <t>Poster som krever stabil finansiering</t>
  </si>
  <si>
    <t>Stabil finansiering/NSFR (i prosent)</t>
  </si>
  <si>
    <t>Skjema EU OV1 – Oversikt over beløp for samlet kredittrisikoeksponering</t>
  </si>
  <si>
    <t>Beløp for samlet kredittrisiko-eksponering (TREA)</t>
  </si>
  <si>
    <t>Samlet kapitalkrav</t>
  </si>
  <si>
    <t>Kredittrisiko (eksklusive CCR)</t>
  </si>
  <si>
    <t>Hvorav etter standartmetoden</t>
  </si>
  <si>
    <t>I/A for standarmetodebanker</t>
  </si>
  <si>
    <t>EU 4a</t>
  </si>
  <si>
    <t xml:space="preserve">Motpartskredittrisiko - CCR </t>
  </si>
  <si>
    <t>Hvorav etter intermodellmetoden (IMM)</t>
  </si>
  <si>
    <t>Hvorav eksponering mot et CCP</t>
  </si>
  <si>
    <t>EU 8b</t>
  </si>
  <si>
    <t>Hvorav kredittverdsettingsjustering - CVA</t>
  </si>
  <si>
    <t>Hvorav annen CCR</t>
  </si>
  <si>
    <t>I/A</t>
  </si>
  <si>
    <t>Oppgjørsrisiko</t>
  </si>
  <si>
    <t>Verdipapirisering utenfor handelsporteføljen (after the cap)</t>
  </si>
  <si>
    <t>I/A for banker uten handelsportefølje</t>
  </si>
  <si>
    <t>EU 19a</t>
  </si>
  <si>
    <t>Posisjon for valuta- og råvarerisikoer (markedsrisiko)</t>
  </si>
  <si>
    <t xml:space="preserve">Hvorav IMA </t>
  </si>
  <si>
    <t>EU 22a</t>
  </si>
  <si>
    <t>Store engasjement</t>
  </si>
  <si>
    <t>Operasjonell risiko</t>
  </si>
  <si>
    <t>EU 23a</t>
  </si>
  <si>
    <t>Hvorav etter basismetode</t>
  </si>
  <si>
    <t>EU 23b</t>
  </si>
  <si>
    <t>EU 23c</t>
  </si>
  <si>
    <t>Hvorav etter avansert metode</t>
  </si>
  <si>
    <t>Beløp under grenseverdien for fradrag (skal gis 250% risikovekt)</t>
  </si>
  <si>
    <t>Totalt</t>
  </si>
  <si>
    <t>Skjema EU CQ3: Kredittkvalitet for ikke misligholdte og misligholdte engasjementer etter antall dager forfalt</t>
  </si>
  <si>
    <t>f</t>
  </si>
  <si>
    <t>g</t>
  </si>
  <si>
    <t>h</t>
  </si>
  <si>
    <t>i</t>
  </si>
  <si>
    <t>j</t>
  </si>
  <si>
    <t>k</t>
  </si>
  <si>
    <t>l</t>
  </si>
  <si>
    <t>Brutto balanseført beløp / nominelt beløp</t>
  </si>
  <si>
    <t>Ikke misligholdte engasjementer</t>
  </si>
  <si>
    <t>Misligholdte engasjementer</t>
  </si>
  <si>
    <t>Ikke forfalt eller forfalt ≤ 30 dager</t>
  </si>
  <si>
    <t>Forfalt &gt; 30 dager ≤ 90 dager</t>
  </si>
  <si>
    <t>Lite sannsynlig å bli tilbakebetalt men ikke forfalt, eller forfalt ≤ 90 dager</t>
  </si>
  <si>
    <t xml:space="preserve">Forfalt
&gt; 90 dager
≤ 180 dager
</t>
  </si>
  <si>
    <t xml:space="preserve">Forfalt
&gt; 180 dager
≤ 1 år
</t>
  </si>
  <si>
    <t xml:space="preserve">Forfalt
&gt; 1 år ≤ 2 år
</t>
  </si>
  <si>
    <t xml:space="preserve">Forfalt
&gt; 2 år ≤ 5 år
</t>
  </si>
  <si>
    <t>Forfalt
&gt; 5 år ≤ 7 år</t>
  </si>
  <si>
    <t>Forfalt &gt; 7 år</t>
  </si>
  <si>
    <t>Hvorav misligholdt</t>
  </si>
  <si>
    <t>005</t>
  </si>
  <si>
    <t>Kontanter og innskudd i sentralbanker og andre innskudd uten binding</t>
  </si>
  <si>
    <t>010</t>
  </si>
  <si>
    <t>Utån og fordringer</t>
  </si>
  <si>
    <t>020</t>
  </si>
  <si>
    <t>Sentralbanker</t>
  </si>
  <si>
    <t>030</t>
  </si>
  <si>
    <t>Offentlig forvaltning</t>
  </si>
  <si>
    <t>040</t>
  </si>
  <si>
    <t>Kredittinstitusjoner</t>
  </si>
  <si>
    <t>050</t>
  </si>
  <si>
    <t>Andre finansielle foretak</t>
  </si>
  <si>
    <t>060</t>
  </si>
  <si>
    <t>Ikke-finansielle foretak</t>
  </si>
  <si>
    <t>070</t>
  </si>
  <si>
    <t>herav SMB</t>
  </si>
  <si>
    <t>080</t>
  </si>
  <si>
    <t>Husholdninger</t>
  </si>
  <si>
    <t>090</t>
  </si>
  <si>
    <t>Rentebærende verdipapirer</t>
  </si>
  <si>
    <t>100</t>
  </si>
  <si>
    <t>110</t>
  </si>
  <si>
    <t>120</t>
  </si>
  <si>
    <t>130</t>
  </si>
  <si>
    <t>140</t>
  </si>
  <si>
    <t>150</t>
  </si>
  <si>
    <t>Engasjementer utenfor balansen</t>
  </si>
  <si>
    <t>160</t>
  </si>
  <si>
    <t>170</t>
  </si>
  <si>
    <t>180</t>
  </si>
  <si>
    <t>190</t>
  </si>
  <si>
    <t>200</t>
  </si>
  <si>
    <t>210</t>
  </si>
  <si>
    <t>220</t>
  </si>
  <si>
    <t>Skjema EU CR1: Ikke misligholdte og misligholdte engasjementer og tilhørende avsetninger</t>
  </si>
  <si>
    <t>m</t>
  </si>
  <si>
    <t>n</t>
  </si>
  <si>
    <t>o</t>
  </si>
  <si>
    <t xml:space="preserve">
Akkumulerte nedskrivninger, akkumulerte negative endringer i virkelig verdi som følge av kredittrisiko og avsetninger</t>
  </si>
  <si>
    <t>Akkumulert delvis avskrivning</t>
  </si>
  <si>
    <t>Mottatte sikkerheter og garantier</t>
  </si>
  <si>
    <t>Ikke misligholdte engasjementer – akkumulerte nedskrivninger og avsetninger</t>
  </si>
  <si>
    <t>Misligholdte engasjementer – akkumulerte nedskrivninger, akkumulerte negative endringer i virkelig verdi som følge av kredittrisiko og avsetninger</t>
  </si>
  <si>
    <t>Hvorav steg 1</t>
  </si>
  <si>
    <t>Hvorav steg 2</t>
  </si>
  <si>
    <t>Akkumulerte nedskrivninger, akkumulerte negative endringer i virkelig verdi som følge av kredittrisiko og avsetninger</t>
  </si>
  <si>
    <t>Hvorav nedskrevet</t>
  </si>
  <si>
    <t>Utlån og fordringer</t>
  </si>
  <si>
    <t>Lånetilsagn</t>
  </si>
  <si>
    <t>Skjema EU CQ7: Pant mottatt ved overtakelse og gjennomføring av tvangsprosesser</t>
  </si>
  <si>
    <t>Pant mottatt ved overtakelse</t>
  </si>
  <si>
    <t>Verdi ved første gangs innregning</t>
  </si>
  <si>
    <t>Akkumulerte negative endringer</t>
  </si>
  <si>
    <t>Eiendom, anlegg og utstyr (PP&amp;E)</t>
  </si>
  <si>
    <t>Annet enn PP&amp;E</t>
  </si>
  <si>
    <t>Boligeiendom</t>
  </si>
  <si>
    <t>Næringsbygg</t>
  </si>
  <si>
    <t>Løsøre (bil, båt, osv.)</t>
  </si>
  <si>
    <t>Egenkapital- og gjeldsinstrumenter</t>
  </si>
  <si>
    <t>Annen sikkerhet</t>
  </si>
  <si>
    <t>Fixed format</t>
  </si>
  <si>
    <t> </t>
  </si>
  <si>
    <t>Risikovektet eksponeringsbeløp</t>
  </si>
  <si>
    <t>Risikovektet eksponeringsbeløp per utgangen av forrige rapporteringsperiode</t>
  </si>
  <si>
    <t>Risikovektet eksponeringsbeløp per utgangen av inneværende rapporteringsperiode</t>
  </si>
  <si>
    <t>Skjema EU REM1 - Godtgjørelse for regnskapsåret</t>
  </si>
  <si>
    <t>Ansatte i bankens overodnede ledelse med tilsyns- eller overvåkningsfunksjon</t>
  </si>
  <si>
    <t>Medlemmer i bankens ledergruppe</t>
  </si>
  <si>
    <t>Andre i bankens overordnede/øverste ledelse</t>
  </si>
  <si>
    <t>Andre identifiserte årsverk</t>
  </si>
  <si>
    <t>Fast godtjørelse</t>
  </si>
  <si>
    <t>Antall ansatte</t>
  </si>
  <si>
    <t>Samlet fast godgjørelse</t>
  </si>
  <si>
    <t>Hvorav: rene lønnsutbetalinger</t>
  </si>
  <si>
    <t>EU-4a</t>
  </si>
  <si>
    <t>Hvorav: aksjer eller andre eiereandeler</t>
  </si>
  <si>
    <t>Hvorav: aksjebaserte instrumenter eller lignende ikke-kontante instrumenter</t>
  </si>
  <si>
    <t>EU-5x</t>
  </si>
  <si>
    <t>Hvorav: andre instrumenter</t>
  </si>
  <si>
    <t>Hvorav: andre varianter</t>
  </si>
  <si>
    <t>Variabel godtgjørelse</t>
  </si>
  <si>
    <t>Samlet variabel godtgjørelse</t>
  </si>
  <si>
    <t>Hvorav: med utsatt innslagspunkt (utbetalingstidspunkt)</t>
  </si>
  <si>
    <t>EU-13a</t>
  </si>
  <si>
    <t>EU-14a</t>
  </si>
  <si>
    <t>EU-13b</t>
  </si>
  <si>
    <t>EU-14b</t>
  </si>
  <si>
    <t>EU-14x</t>
  </si>
  <si>
    <t>EU-14y</t>
  </si>
  <si>
    <t>Samlet godtgjørelse (2 + 10)</t>
  </si>
  <si>
    <t>Skjema EU REM2 - Ekstra utbetalinger til ansatte hvis faglige aktiviteter har vesentlig innvirkning på institusjonenes risikoprofil (identifisert personale)</t>
  </si>
  <si>
    <t>Andre identifiserte ansatte</t>
  </si>
  <si>
    <t>Garantert variabel godtgjørelse</t>
  </si>
  <si>
    <t>Garantert variabel godtgjørelse - Antall ansatte</t>
  </si>
  <si>
    <t>Garantert variabel godtgjørelse - Samlet beløp</t>
  </si>
  <si>
    <t>Hvorav garantert variabel godtgjørelse utbetalt i løpet av regnskapsåret, som ikke er hensyntatt i bonustak</t>
  </si>
  <si>
    <t>Sluttvederlag tilkjent i tidligere perioder, som ble utbetalt i løpet av regnskapsåret</t>
  </si>
  <si>
    <t>Sluttvederlag tilkjent i tidligere perioder, som ble utbetalt i løpet av regnskapsåret - Antall ansatte (årsverk)</t>
  </si>
  <si>
    <t>Sluttvederlag tilkjent i tidligere perioder, som ble utbetalt i løpet av regnskapsåret - Samlet beløp</t>
  </si>
  <si>
    <t>Sluttvederlag tildelt i løpet av regnskapsåret</t>
  </si>
  <si>
    <t>Sluttvederlag tildelt i løpet av regnskapsåret - Antall ansatte</t>
  </si>
  <si>
    <t>Sluttvederlag tildelt i løpet av regnskapsåret - Samlet beløp</t>
  </si>
  <si>
    <t>Hvorav utbetalt i løpet av regnskapsåret</t>
  </si>
  <si>
    <t>Hvorav med utsatt utbetaling</t>
  </si>
  <si>
    <t>Hvorav sluttvederlag utbetalt i løpet av regnskapsåret, som ikke er hensyntatt i bonustak</t>
  </si>
  <si>
    <t>Hvorav høyeste utbetaling til en enkelt ansatt</t>
  </si>
  <si>
    <t>Spesielle utbetalinger til ansatte hvis faglige aktiviteter har vesentlig innvirkning på institusjonenes risikoprofil (identifisert personale)</t>
  </si>
  <si>
    <t>Skjema EU REM3 - Utsatt godtgjørelse</t>
  </si>
  <si>
    <t>a (=b + c)</t>
  </si>
  <si>
    <t>EU - g</t>
  </si>
  <si>
    <t>EU - h</t>
  </si>
  <si>
    <t>Utsatt og tilbakeholdt godtgjørelse</t>
  </si>
  <si>
    <t>Samlet beløp av utsatt godtjørelse tildelt for tidligere ytelsespreioder</t>
  </si>
  <si>
    <t>Hvorav utsatt godtgjørelse som vil være opptjent i regnskapsåret</t>
  </si>
  <si>
    <t>Hvorav utsatt godgjørelse som vil opptjenes i påfølgende regnskapsår</t>
  </si>
  <si>
    <t>Ytelsesjusteringer foretatt i regnskapsåret på utsatt godtjørelse, som vil være opptjent i regnskapsåret</t>
  </si>
  <si>
    <t>Ytelsesjusteringer foretatt i regnskapsåret på utsatt godgjørelse, som vil opptjentes i påfølgende ytelsesperioder</t>
  </si>
  <si>
    <t>Samlet beløp for justeringer foretatt i regnksapsåret forårsaket av ex post implisitte justeringer (dvs. endringer i verdi av utsatt godtgjørelse på grunn av endringer i instrumentenes priser)</t>
  </si>
  <si>
    <t>Samlet beløp for utsatt godtgjørelse faktisk utbetalt i regnskapsåret, som er tildelt før regnskapsårets begynnelse</t>
  </si>
  <si>
    <t>Samlet beløp for utsatt godtgjørelse tildelt og opptjent for tidligere resultatperioder, men som er underlagt oppbevaringsperioder</t>
  </si>
  <si>
    <t>Rene lønnsutbetalinger</t>
  </si>
  <si>
    <t>Aksjer eller andre eiereandeler</t>
  </si>
  <si>
    <t>Aksjebaserte instrumenter eller lignende ikke-kontante instrumenter</t>
  </si>
  <si>
    <t>Andre instrumenter</t>
  </si>
  <si>
    <t>Andre varianter</t>
  </si>
  <si>
    <t>Samlet beløp</t>
  </si>
  <si>
    <t>Skjema EU REM4 - Godtgjørelse på 1 mill. euro eller mer</t>
  </si>
  <si>
    <t>EUR</t>
  </si>
  <si>
    <t>Identified staff that are high earners as set out in Article 450(i) CRR</t>
  </si>
  <si>
    <t>1 000 000 to below 1 500 000</t>
  </si>
  <si>
    <t>1 500 000 to below 2 000 000</t>
  </si>
  <si>
    <t>2 000 000 to below 2 500 000</t>
  </si>
  <si>
    <t>2 500 000 to below 3 000 000</t>
  </si>
  <si>
    <t>3 000 000 to below 3 500 000</t>
  </si>
  <si>
    <t>3 500 000 to below 4 000 000</t>
  </si>
  <si>
    <t>4 000 000 to below 4 500 000</t>
  </si>
  <si>
    <t>4 500 000 to below 5 000 000</t>
  </si>
  <si>
    <t>5 000 000 to below 6 000 000</t>
  </si>
  <si>
    <t>6 000 000 to below 7 000 000</t>
  </si>
  <si>
    <t>7 000 000 to below 8 000 000</t>
  </si>
  <si>
    <t>x</t>
  </si>
  <si>
    <t>To be extended as appropriate, if further payment bands are needed.</t>
  </si>
  <si>
    <t>Gjeldende innflytelsesbuffer</t>
  </si>
  <si>
    <t>IA</t>
  </si>
  <si>
    <t>Skjema EU CQ1: Kredittkvalitet for engasjementer med betalingslettelser</t>
  </si>
  <si>
    <t>Brutto balanseført beløp / nominelt beløp for engasjementer med betalingslettelser</t>
  </si>
  <si>
    <t>Sikkerheter og finansielle garantier på engasjementer med betalingslettelser</t>
  </si>
  <si>
    <t>Hvorav sikkerheter og finansielle garantier for misligholdte engasjementer med betalingslettelser</t>
  </si>
  <si>
    <t>Misligholdte engasjementer med betalingslettelser</t>
  </si>
  <si>
    <t>Ikke misligholdte engasjementer med betalingslettelser</t>
  </si>
  <si>
    <t>Ikke misligholdte engasjementer med betalingsletterlser</t>
  </si>
  <si>
    <t>Skjema EU CVA4 – Risikovektede eksponeringsbeløp fra CVA-risk, standardmetoden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</si>
</sst>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 * #,##0.00_ ;_ * \-#,##0.00_ ;_ * &quot;-&quot;??_ ;_ @_ "/>
    <numFmt numFmtId="165" formatCode="_-* #,##0_-;\-* #,##0_-;_-* &quot;-&quot;??_-;_-@_-"/>
    <numFmt numFmtId="166" formatCode="0.0\ %"/>
  </numFmts>
  <fonts count="34" x14ac:knownFonts="1">
    <font>
      <sz val="11"/>
      <color theme="1"/>
      <name val="Calibri"/>
      <family val="2"/>
      <scheme val="minor"/>
    </font>
    <font>
      <b/>
      <sz val="2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1"/>
      <color rgb="FFAA322F"/>
      <name val="Calibri"/>
      <family val="2"/>
      <scheme val="minor"/>
    </font>
    <font>
      <b/>
      <sz val="11"/>
      <color rgb="FFAA322F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8"/>
      <color rgb="FFFF0000"/>
      <name val="Calibri"/>
      <family val="2"/>
      <scheme val="minor"/>
    </font>
    <font>
      <strike/>
      <sz val="11"/>
      <name val="Calibri"/>
      <family val="2"/>
      <scheme val="minor"/>
    </font>
    <font>
      <sz val="10"/>
      <color indexed="8"/>
      <name val="Verdana"/>
      <family val="2"/>
    </font>
    <font>
      <b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sz val="8.5"/>
      <color theme="1"/>
      <name val="Segoe UI"/>
      <family val="2"/>
    </font>
    <font>
      <sz val="8.5"/>
      <color rgb="FF000000"/>
      <name val="Segoe UI"/>
      <family val="2"/>
    </font>
    <font>
      <i/>
      <sz val="8"/>
      <color theme="1"/>
      <name val="Segoe UI"/>
      <family val="2"/>
    </font>
    <font>
      <b/>
      <i/>
      <sz val="8.5"/>
      <color theme="1"/>
      <name val="Segoe UI"/>
      <family val="2"/>
    </font>
    <font>
      <sz val="10"/>
      <color theme="1"/>
      <name val="Times New Roman"/>
      <family val="1"/>
    </font>
    <font>
      <i/>
      <sz val="8.5"/>
      <color rgb="FF000000"/>
      <name val="Segoe UI"/>
      <family val="2"/>
    </font>
    <font>
      <b/>
      <i/>
      <sz val="8.5"/>
      <color rgb="FF000000"/>
      <name val="Segoe UI"/>
      <family val="2"/>
    </font>
    <font>
      <sz val="8"/>
      <color rgb="FFFF0000"/>
      <name val="Segoe UI"/>
      <family val="2"/>
    </font>
    <font>
      <sz val="8"/>
      <color theme="1"/>
      <name val="Segoe UI"/>
      <family val="2"/>
    </font>
    <font>
      <b/>
      <sz val="11"/>
      <color rgb="FFFF000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595959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0" fontId="1" fillId="3" borderId="2" applyNumberFormat="0" applyFill="0" applyBorder="0" applyAlignment="0" applyProtection="0">
      <alignment horizontal="left"/>
    </xf>
    <xf numFmtId="0" fontId="2" fillId="0" borderId="0">
      <alignment vertical="center"/>
    </xf>
    <xf numFmtId="0" fontId="2" fillId="0" borderId="0">
      <alignment vertical="center"/>
    </xf>
    <xf numFmtId="0" fontId="3" fillId="0" borderId="0" applyNumberFormat="0" applyFill="0" applyBorder="0" applyAlignment="0" applyProtection="0"/>
    <xf numFmtId="3" fontId="2" fillId="4" borderId="1" applyFont="0">
      <alignment horizontal="right" vertical="center"/>
      <protection locked="0"/>
    </xf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" fillId="0" borderId="0"/>
    <xf numFmtId="164" fontId="13" fillId="0" borderId="0" applyFont="0" applyFill="0" applyBorder="0" applyAlignment="0" applyProtection="0"/>
  </cellStyleXfs>
  <cellXfs count="213">
    <xf numFmtId="0" fontId="0" fillId="0" borderId="0" xfId="0"/>
    <xf numFmtId="0" fontId="4" fillId="0" borderId="0" xfId="0" applyFont="1"/>
    <xf numFmtId="0" fontId="5" fillId="0" borderId="0" xfId="0" applyFont="1"/>
    <xf numFmtId="0" fontId="7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 wrapText="1"/>
    </xf>
    <xf numFmtId="0" fontId="8" fillId="0" borderId="0" xfId="0" applyFont="1" applyAlignment="1">
      <alignment vertical="center" wrapText="1"/>
    </xf>
    <xf numFmtId="0" fontId="9" fillId="0" borderId="4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11" fillId="0" borderId="0" xfId="0" applyFont="1"/>
    <xf numFmtId="0" fontId="1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 wrapText="1"/>
    </xf>
    <xf numFmtId="0" fontId="6" fillId="0" borderId="0" xfId="0" applyFont="1"/>
    <xf numFmtId="0" fontId="6" fillId="0" borderId="1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14" fontId="0" fillId="0" borderId="1" xfId="0" applyNumberFormat="1" applyBorder="1" applyAlignment="1">
      <alignment horizontal="center" vertical="center" wrapText="1"/>
    </xf>
    <xf numFmtId="10" fontId="7" fillId="0" borderId="1" xfId="0" applyNumberFormat="1" applyFont="1" applyBorder="1" applyAlignment="1">
      <alignment horizontal="center" vertical="center" wrapText="1"/>
    </xf>
    <xf numFmtId="43" fontId="7" fillId="0" borderId="1" xfId="6" applyFont="1" applyBorder="1" applyAlignment="1">
      <alignment horizontal="center" vertical="center" wrapText="1"/>
    </xf>
    <xf numFmtId="10" fontId="7" fillId="0" borderId="1" xfId="7" applyNumberFormat="1" applyFont="1" applyBorder="1" applyAlignment="1">
      <alignment horizontal="center" vertical="center" wrapText="1"/>
    </xf>
    <xf numFmtId="9" fontId="11" fillId="0" borderId="1" xfId="7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/>
    <xf numFmtId="14" fontId="0" fillId="0" borderId="0" xfId="0" applyNumberFormat="1" applyAlignment="1">
      <alignment horizontal="center" vertical="center" wrapText="1"/>
    </xf>
    <xf numFmtId="0" fontId="14" fillId="0" borderId="0" xfId="0" applyFont="1"/>
    <xf numFmtId="0" fontId="12" fillId="0" borderId="0" xfId="0" applyFont="1"/>
    <xf numFmtId="0" fontId="6" fillId="0" borderId="1" xfId="0" applyFont="1" applyBorder="1" applyAlignment="1">
      <alignment horizontal="left" vertical="center" wrapText="1" indent="1"/>
    </xf>
    <xf numFmtId="0" fontId="6" fillId="6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15" fillId="0" borderId="0" xfId="0" applyFont="1"/>
    <xf numFmtId="0" fontId="6" fillId="0" borderId="1" xfId="0" applyFont="1" applyBorder="1" applyAlignment="1">
      <alignment horizontal="left" indent="2"/>
    </xf>
    <xf numFmtId="0" fontId="6" fillId="5" borderId="1" xfId="0" applyFont="1" applyFill="1" applyBorder="1"/>
    <xf numFmtId="0" fontId="6" fillId="0" borderId="1" xfId="0" applyFont="1" applyBorder="1" applyAlignment="1">
      <alignment horizontal="left" wrapText="1" indent="2"/>
    </xf>
    <xf numFmtId="0" fontId="6" fillId="0" borderId="1" xfId="0" applyFont="1" applyBorder="1" applyAlignment="1">
      <alignment horizontal="left" indent="4"/>
    </xf>
    <xf numFmtId="0" fontId="6" fillId="0" borderId="3" xfId="0" applyFont="1" applyBorder="1"/>
    <xf numFmtId="0" fontId="6" fillId="0" borderId="8" xfId="0" applyFont="1" applyBorder="1"/>
    <xf numFmtId="0" fontId="16" fillId="0" borderId="0" xfId="0" applyFont="1"/>
    <xf numFmtId="0" fontId="6" fillId="0" borderId="0" xfId="0" applyFont="1" applyAlignment="1">
      <alignment horizontal="left" wrapText="1"/>
    </xf>
    <xf numFmtId="0" fontId="16" fillId="0" borderId="0" xfId="0" applyFont="1" applyAlignment="1">
      <alignment horizontal="left" wrapText="1"/>
    </xf>
    <xf numFmtId="0" fontId="6" fillId="0" borderId="1" xfId="0" applyFont="1" applyBorder="1" applyAlignment="1">
      <alignment vertical="top" wrapText="1"/>
    </xf>
    <xf numFmtId="0" fontId="6" fillId="0" borderId="1" xfId="0" applyFont="1" applyBorder="1" applyAlignment="1">
      <alignment horizontal="left" vertical="top" wrapText="1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wrapText="1"/>
    </xf>
    <xf numFmtId="0" fontId="16" fillId="0" borderId="1" xfId="0" applyFont="1" applyBorder="1"/>
    <xf numFmtId="0" fontId="0" fillId="0" borderId="1" xfId="0" applyBorder="1" applyAlignment="1">
      <alignment horizontal="center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wrapText="1"/>
    </xf>
    <xf numFmtId="0" fontId="5" fillId="0" borderId="0" xfId="0" applyFont="1" applyAlignment="1">
      <alignment vertical="center"/>
    </xf>
    <xf numFmtId="0" fontId="6" fillId="0" borderId="1" xfId="0" applyFont="1" applyBorder="1" applyAlignment="1">
      <alignment horizontal="center" wrapText="1"/>
    </xf>
    <xf numFmtId="0" fontId="17" fillId="0" borderId="1" xfId="8" applyFont="1" applyBorder="1" applyAlignment="1">
      <alignment wrapText="1"/>
    </xf>
    <xf numFmtId="0" fontId="0" fillId="0" borderId="1" xfId="0" applyBorder="1" applyAlignment="1">
      <alignment horizontal="center" vertical="center"/>
    </xf>
    <xf numFmtId="0" fontId="6" fillId="0" borderId="1" xfId="0" quotePrefix="1" applyFont="1" applyBorder="1" applyAlignment="1">
      <alignment horizontal="left" indent="2"/>
    </xf>
    <xf numFmtId="14" fontId="6" fillId="0" borderId="1" xfId="0" applyNumberFormat="1" applyFont="1" applyBorder="1" applyAlignment="1">
      <alignment horizontal="center" vertical="center" wrapText="1"/>
    </xf>
    <xf numFmtId="0" fontId="6" fillId="0" borderId="1" xfId="0" quotePrefix="1" applyFont="1" applyBorder="1" applyAlignment="1">
      <alignment vertical="center" wrapText="1"/>
    </xf>
    <xf numFmtId="0" fontId="6" fillId="0" borderId="1" xfId="0" quotePrefix="1" applyFont="1" applyBorder="1" applyAlignment="1">
      <alignment horizontal="left" vertical="center" wrapText="1" indent="1"/>
    </xf>
    <xf numFmtId="165" fontId="6" fillId="0" borderId="1" xfId="6" applyNumberFormat="1" applyFont="1" applyBorder="1" applyAlignment="1">
      <alignment vertical="center" wrapText="1"/>
    </xf>
    <xf numFmtId="165" fontId="6" fillId="0" borderId="1" xfId="0" applyNumberFormat="1" applyFont="1" applyBorder="1" applyAlignment="1">
      <alignment vertical="center" wrapText="1"/>
    </xf>
    <xf numFmtId="165" fontId="6" fillId="6" borderId="1" xfId="6" applyNumberFormat="1" applyFont="1" applyFill="1" applyBorder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14" fontId="6" fillId="0" borderId="0" xfId="0" applyNumberFormat="1" applyFont="1" applyAlignment="1">
      <alignment horizontal="center" vertical="center" wrapText="1"/>
    </xf>
    <xf numFmtId="165" fontId="6" fillId="0" borderId="0" xfId="6" applyNumberFormat="1" applyFont="1" applyBorder="1" applyAlignment="1">
      <alignment vertical="center" wrapText="1"/>
    </xf>
    <xf numFmtId="165" fontId="6" fillId="0" borderId="0" xfId="0" applyNumberFormat="1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6" borderId="0" xfId="0" applyFont="1" applyFill="1" applyAlignment="1">
      <alignment vertical="center" wrapText="1"/>
    </xf>
    <xf numFmtId="165" fontId="6" fillId="6" borderId="0" xfId="6" applyNumberFormat="1" applyFont="1" applyFill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9" fillId="0" borderId="0" xfId="0" applyFont="1"/>
    <xf numFmtId="0" fontId="19" fillId="0" borderId="0" xfId="0" applyFont="1" applyAlignment="1">
      <alignment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0" fillId="7" borderId="22" xfId="0" applyFont="1" applyFill="1" applyBorder="1" applyAlignment="1">
      <alignment horizontal="center" vertical="center" wrapText="1"/>
    </xf>
    <xf numFmtId="0" fontId="20" fillId="0" borderId="24" xfId="0" applyFont="1" applyBorder="1" applyAlignment="1">
      <alignment horizontal="center" vertical="center" wrapText="1"/>
    </xf>
    <xf numFmtId="49" fontId="20" fillId="0" borderId="12" xfId="0" applyNumberFormat="1" applyFont="1" applyBorder="1" applyAlignment="1">
      <alignment horizontal="center" vertical="center" wrapText="1"/>
    </xf>
    <xf numFmtId="0" fontId="20" fillId="0" borderId="13" xfId="0" applyFont="1" applyBorder="1" applyAlignment="1">
      <alignment vertical="center" wrapText="1"/>
    </xf>
    <xf numFmtId="0" fontId="21" fillId="0" borderId="26" xfId="0" applyFont="1" applyBorder="1" applyAlignment="1">
      <alignment vertical="center" wrapText="1"/>
    </xf>
    <xf numFmtId="49" fontId="22" fillId="8" borderId="24" xfId="0" applyNumberFormat="1" applyFont="1" applyFill="1" applyBorder="1" applyAlignment="1">
      <alignment horizontal="center" vertical="center" wrapText="1"/>
    </xf>
    <xf numFmtId="0" fontId="22" fillId="8" borderId="26" xfId="0" applyFont="1" applyFill="1" applyBorder="1" applyAlignment="1">
      <alignment horizontal="left" vertical="center" wrapText="1" indent="1"/>
    </xf>
    <xf numFmtId="49" fontId="20" fillId="0" borderId="24" xfId="0" applyNumberFormat="1" applyFont="1" applyBorder="1" applyAlignment="1">
      <alignment horizontal="center" vertical="center" wrapText="1"/>
    </xf>
    <xf numFmtId="0" fontId="20" fillId="0" borderId="26" xfId="0" applyFont="1" applyBorder="1" applyAlignment="1">
      <alignment vertical="center" wrapText="1"/>
    </xf>
    <xf numFmtId="0" fontId="21" fillId="9" borderId="26" xfId="0" applyFont="1" applyFill="1" applyBorder="1" applyAlignment="1">
      <alignment vertical="center" wrapText="1"/>
    </xf>
    <xf numFmtId="49" fontId="23" fillId="0" borderId="24" xfId="0" applyNumberFormat="1" applyFont="1" applyBorder="1" applyAlignment="1">
      <alignment horizontal="center" vertical="center" wrapText="1"/>
    </xf>
    <xf numFmtId="0" fontId="23" fillId="0" borderId="26" xfId="0" applyFont="1" applyBorder="1" applyAlignment="1">
      <alignment vertical="center" wrapText="1"/>
    </xf>
    <xf numFmtId="0" fontId="20" fillId="0" borderId="21" xfId="0" applyFont="1" applyBorder="1" applyAlignment="1">
      <alignment vertical="center" wrapText="1"/>
    </xf>
    <xf numFmtId="0" fontId="20" fillId="7" borderId="21" xfId="0" applyFont="1" applyFill="1" applyBorder="1" applyAlignment="1">
      <alignment horizontal="center" vertical="center" wrapText="1"/>
    </xf>
    <xf numFmtId="0" fontId="20" fillId="7" borderId="26" xfId="0" applyFont="1" applyFill="1" applyBorder="1" applyAlignment="1">
      <alignment horizontal="center" vertical="center" wrapText="1"/>
    </xf>
    <xf numFmtId="0" fontId="22" fillId="8" borderId="26" xfId="0" applyFont="1" applyFill="1" applyBorder="1" applyAlignment="1">
      <alignment vertical="center" wrapText="1"/>
    </xf>
    <xf numFmtId="0" fontId="21" fillId="0" borderId="12" xfId="0" applyFont="1" applyBorder="1" applyAlignment="1">
      <alignment horizontal="center" vertical="center" wrapText="1"/>
    </xf>
    <xf numFmtId="0" fontId="20" fillId="7" borderId="31" xfId="0" applyFont="1" applyFill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24" fillId="0" borderId="0" xfId="0" applyFont="1" applyAlignment="1">
      <alignment vertical="center"/>
    </xf>
    <xf numFmtId="0" fontId="24" fillId="0" borderId="31" xfId="0" applyFont="1" applyBorder="1" applyAlignment="1">
      <alignment vertical="center"/>
    </xf>
    <xf numFmtId="0" fontId="19" fillId="0" borderId="21" xfId="0" applyFont="1" applyBorder="1"/>
    <xf numFmtId="0" fontId="20" fillId="0" borderId="26" xfId="0" applyFont="1" applyBorder="1" applyAlignment="1">
      <alignment horizontal="center" vertical="center"/>
    </xf>
    <xf numFmtId="0" fontId="20" fillId="0" borderId="26" xfId="0" applyFont="1" applyBorder="1" applyAlignment="1">
      <alignment horizontal="center" vertical="center" wrapText="1"/>
    </xf>
    <xf numFmtId="49" fontId="21" fillId="0" borderId="12" xfId="0" applyNumberFormat="1" applyFont="1" applyBorder="1" applyAlignment="1">
      <alignment horizontal="center" vertical="center" wrapText="1"/>
    </xf>
    <xf numFmtId="49" fontId="21" fillId="0" borderId="24" xfId="0" applyNumberFormat="1" applyFont="1" applyBorder="1" applyAlignment="1">
      <alignment horizontal="center" vertical="center" wrapText="1"/>
    </xf>
    <xf numFmtId="49" fontId="25" fillId="0" borderId="24" xfId="0" applyNumberFormat="1" applyFont="1" applyBorder="1" applyAlignment="1">
      <alignment horizontal="center" vertical="center" wrapText="1"/>
    </xf>
    <xf numFmtId="49" fontId="26" fillId="0" borderId="24" xfId="0" applyNumberFormat="1" applyFont="1" applyBorder="1" applyAlignment="1">
      <alignment horizontal="center" vertical="center" wrapText="1"/>
    </xf>
    <xf numFmtId="0" fontId="5" fillId="7" borderId="0" xfId="0" applyFont="1" applyFill="1"/>
    <xf numFmtId="0" fontId="0" fillId="7" borderId="0" xfId="0" applyFill="1"/>
    <xf numFmtId="0" fontId="0" fillId="0" borderId="0" xfId="0" applyAlignment="1">
      <alignment horizontal="left" vertical="top"/>
    </xf>
    <xf numFmtId="0" fontId="5" fillId="7" borderId="0" xfId="0" applyFont="1" applyFill="1" applyAlignment="1">
      <alignment horizontal="center" vertical="center" wrapText="1"/>
    </xf>
    <xf numFmtId="0" fontId="0" fillId="7" borderId="0" xfId="0" applyFill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9" fillId="0" borderId="0" xfId="0" applyFont="1"/>
    <xf numFmtId="0" fontId="7" fillId="7" borderId="0" xfId="0" applyFont="1" applyFill="1" applyAlignment="1">
      <alignment wrapText="1"/>
    </xf>
    <xf numFmtId="0" fontId="7" fillId="7" borderId="1" xfId="0" applyFont="1" applyFill="1" applyBorder="1" applyAlignment="1">
      <alignment horizontal="center" wrapText="1"/>
    </xf>
    <xf numFmtId="0" fontId="7" fillId="7" borderId="33" xfId="0" applyFont="1" applyFill="1" applyBorder="1" applyAlignment="1">
      <alignment wrapText="1"/>
    </xf>
    <xf numFmtId="0" fontId="7" fillId="7" borderId="34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vertical="center" wrapText="1"/>
    </xf>
    <xf numFmtId="0" fontId="30" fillId="0" borderId="0" xfId="0" applyFont="1"/>
    <xf numFmtId="0" fontId="31" fillId="0" borderId="0" xfId="0" applyFont="1"/>
    <xf numFmtId="0" fontId="22" fillId="8" borderId="26" xfId="0" applyFont="1" applyFill="1" applyBorder="1" applyAlignment="1">
      <alignment horizontal="left" vertical="center" wrapText="1" indent="2"/>
    </xf>
    <xf numFmtId="165" fontId="21" fillId="0" borderId="24" xfId="6" applyNumberFormat="1" applyFont="1" applyBorder="1" applyAlignment="1">
      <alignment vertical="center" wrapText="1"/>
    </xf>
    <xf numFmtId="165" fontId="21" fillId="0" borderId="26" xfId="6" applyNumberFormat="1" applyFont="1" applyBorder="1" applyAlignment="1">
      <alignment vertical="center" wrapText="1"/>
    </xf>
    <xf numFmtId="165" fontId="21" fillId="0" borderId="26" xfId="6" applyNumberFormat="1" applyFont="1" applyFill="1" applyBorder="1" applyAlignment="1">
      <alignment vertical="center" wrapText="1"/>
    </xf>
    <xf numFmtId="165" fontId="21" fillId="0" borderId="24" xfId="6" applyNumberFormat="1" applyFont="1" applyFill="1" applyBorder="1" applyAlignment="1">
      <alignment vertical="center" wrapText="1"/>
    </xf>
    <xf numFmtId="165" fontId="21" fillId="0" borderId="26" xfId="0" applyNumberFormat="1" applyFont="1" applyBorder="1" applyAlignment="1">
      <alignment vertical="center" wrapText="1"/>
    </xf>
    <xf numFmtId="165" fontId="6" fillId="0" borderId="1" xfId="6" applyNumberFormat="1" applyFont="1" applyBorder="1" applyAlignment="1">
      <alignment horizontal="center" vertical="center" wrapText="1"/>
    </xf>
    <xf numFmtId="10" fontId="6" fillId="0" borderId="1" xfId="7" applyNumberFormat="1" applyFont="1" applyBorder="1" applyAlignment="1">
      <alignment horizontal="right" vertical="center" wrapText="1"/>
    </xf>
    <xf numFmtId="10" fontId="6" fillId="0" borderId="1" xfId="7" applyNumberFormat="1" applyFont="1" applyBorder="1" applyAlignment="1">
      <alignment horizontal="center" vertical="center" wrapText="1"/>
    </xf>
    <xf numFmtId="10" fontId="6" fillId="0" borderId="1" xfId="0" applyNumberFormat="1" applyFont="1" applyBorder="1" applyAlignment="1">
      <alignment horizontal="center" vertical="center" wrapText="1"/>
    </xf>
    <xf numFmtId="43" fontId="6" fillId="0" borderId="1" xfId="6" applyFont="1" applyBorder="1" applyAlignment="1">
      <alignment horizontal="center" vertical="center" wrapText="1"/>
    </xf>
    <xf numFmtId="9" fontId="6" fillId="0" borderId="1" xfId="7" applyFont="1" applyBorder="1" applyAlignment="1">
      <alignment horizontal="center" vertical="center" wrapText="1"/>
    </xf>
    <xf numFmtId="165" fontId="12" fillId="0" borderId="1" xfId="6" applyNumberFormat="1" applyFont="1" applyBorder="1" applyAlignment="1">
      <alignment vertical="center" wrapText="1"/>
    </xf>
    <xf numFmtId="165" fontId="6" fillId="0" borderId="1" xfId="6" applyNumberFormat="1" applyFont="1" applyBorder="1"/>
    <xf numFmtId="165" fontId="6" fillId="5" borderId="1" xfId="6" applyNumberFormat="1" applyFont="1" applyFill="1" applyBorder="1"/>
    <xf numFmtId="43" fontId="11" fillId="0" borderId="1" xfId="6" applyFont="1" applyBorder="1" applyAlignment="1">
      <alignment horizontal="center" vertical="center" wrapText="1"/>
    </xf>
    <xf numFmtId="166" fontId="7" fillId="0" borderId="1" xfId="7" applyNumberFormat="1" applyFont="1" applyBorder="1" applyAlignment="1">
      <alignment horizontal="center" vertical="center" wrapText="1"/>
    </xf>
    <xf numFmtId="166" fontId="7" fillId="0" borderId="1" xfId="0" applyNumberFormat="1" applyFont="1" applyBorder="1" applyAlignment="1">
      <alignment horizontal="center" vertical="center" wrapText="1"/>
    </xf>
    <xf numFmtId="0" fontId="20" fillId="9" borderId="26" xfId="0" applyFont="1" applyFill="1" applyBorder="1" applyAlignment="1">
      <alignment vertical="center" wrapText="1"/>
    </xf>
    <xf numFmtId="165" fontId="20" fillId="0" borderId="13" xfId="6" applyNumberFormat="1" applyFont="1" applyBorder="1" applyAlignment="1">
      <alignment vertical="center" wrapText="1"/>
    </xf>
    <xf numFmtId="165" fontId="20" fillId="0" borderId="26" xfId="6" applyNumberFormat="1" applyFont="1" applyBorder="1" applyAlignment="1">
      <alignment vertical="center" wrapText="1"/>
    </xf>
    <xf numFmtId="165" fontId="28" fillId="8" borderId="26" xfId="6" applyNumberFormat="1" applyFont="1" applyFill="1" applyBorder="1" applyAlignment="1">
      <alignment horizontal="left" vertical="center" wrapText="1" indent="1"/>
    </xf>
    <xf numFmtId="165" fontId="26" fillId="0" borderId="24" xfId="6" applyNumberFormat="1" applyFont="1" applyBorder="1" applyAlignment="1">
      <alignment vertical="center" wrapText="1"/>
    </xf>
    <xf numFmtId="165" fontId="0" fillId="0" borderId="0" xfId="0" applyNumberFormat="1"/>
    <xf numFmtId="165" fontId="28" fillId="0" borderId="26" xfId="6" applyNumberFormat="1" applyFont="1" applyBorder="1" applyAlignment="1">
      <alignment horizontal="left" vertical="center" wrapText="1" indent="1"/>
    </xf>
    <xf numFmtId="165" fontId="26" fillId="0" borderId="26" xfId="6" applyNumberFormat="1" applyFont="1" applyBorder="1" applyAlignment="1">
      <alignment vertical="center" wrapText="1"/>
    </xf>
    <xf numFmtId="165" fontId="7" fillId="7" borderId="1" xfId="6" applyNumberFormat="1" applyFont="1" applyFill="1" applyBorder="1" applyAlignment="1">
      <alignment wrapText="1"/>
    </xf>
    <xf numFmtId="0" fontId="5" fillId="2" borderId="7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19" fillId="0" borderId="21" xfId="0" applyFont="1" applyBorder="1" applyAlignment="1">
      <alignment vertical="center" wrapText="1"/>
    </xf>
    <xf numFmtId="0" fontId="20" fillId="7" borderId="22" xfId="0" applyFont="1" applyFill="1" applyBorder="1" applyAlignment="1">
      <alignment horizontal="center" vertical="center" wrapText="1"/>
    </xf>
    <xf numFmtId="0" fontId="20" fillId="0" borderId="23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0" fillId="0" borderId="24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20" fillId="0" borderId="19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7" borderId="25" xfId="0" applyFont="1" applyFill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27" xfId="0" applyFont="1" applyBorder="1" applyAlignment="1">
      <alignment horizontal="center" vertical="center" wrapText="1"/>
    </xf>
    <xf numFmtId="0" fontId="20" fillId="0" borderId="28" xfId="0" applyFont="1" applyBorder="1" applyAlignment="1">
      <alignment horizontal="center" vertical="center" wrapText="1"/>
    </xf>
    <xf numFmtId="0" fontId="20" fillId="0" borderId="29" xfId="0" applyFont="1" applyBorder="1" applyAlignment="1">
      <alignment horizontal="center" vertical="center" wrapText="1"/>
    </xf>
    <xf numFmtId="0" fontId="20" fillId="0" borderId="30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vertical="center" wrapText="1"/>
    </xf>
    <xf numFmtId="0" fontId="21" fillId="0" borderId="25" xfId="0" applyFont="1" applyBorder="1" applyAlignment="1">
      <alignment horizontal="center" vertical="center" wrapText="1"/>
    </xf>
    <xf numFmtId="0" fontId="19" fillId="0" borderId="31" xfId="0" applyFont="1" applyBorder="1"/>
    <xf numFmtId="0" fontId="19" fillId="0" borderId="0" xfId="0" applyFont="1"/>
    <xf numFmtId="0" fontId="20" fillId="0" borderId="32" xfId="0" applyFont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 wrapText="1"/>
    </xf>
    <xf numFmtId="0" fontId="22" fillId="8" borderId="14" xfId="0" applyFont="1" applyFill="1" applyBorder="1" applyAlignment="1">
      <alignment horizontal="left" vertical="center" wrapText="1" indent="2"/>
    </xf>
    <xf numFmtId="0" fontId="22" fillId="8" borderId="13" xfId="0" applyFont="1" applyFill="1" applyBorder="1" applyAlignment="1">
      <alignment horizontal="left" vertical="center" wrapText="1" indent="2"/>
    </xf>
    <xf numFmtId="0" fontId="23" fillId="0" borderId="14" xfId="0" applyFont="1" applyBorder="1" applyAlignment="1">
      <alignment vertical="center" wrapText="1"/>
    </xf>
    <xf numFmtId="0" fontId="23" fillId="0" borderId="13" xfId="0" applyFont="1" applyBorder="1" applyAlignment="1">
      <alignment vertical="center" wrapText="1"/>
    </xf>
    <xf numFmtId="0" fontId="20" fillId="0" borderId="14" xfId="0" applyFont="1" applyBorder="1" applyAlignment="1">
      <alignment vertical="center" wrapText="1"/>
    </xf>
    <xf numFmtId="0" fontId="20" fillId="0" borderId="13" xfId="0" applyFont="1" applyBorder="1" applyAlignment="1">
      <alignment vertical="center" wrapText="1"/>
    </xf>
    <xf numFmtId="0" fontId="32" fillId="7" borderId="0" xfId="0" applyFont="1" applyFill="1" applyAlignment="1">
      <alignment horizontal="left" vertical="top" wrapText="1"/>
    </xf>
    <xf numFmtId="0" fontId="33" fillId="7" borderId="0" xfId="0" applyFont="1" applyFill="1" applyAlignment="1">
      <alignment horizontal="left" vertical="top" wrapText="1"/>
    </xf>
    <xf numFmtId="0" fontId="6" fillId="0" borderId="1" xfId="0" applyFont="1" applyBorder="1" applyAlignment="1">
      <alignment horizontal="left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 indent="2"/>
    </xf>
    <xf numFmtId="0" fontId="6" fillId="0" borderId="8" xfId="0" applyFont="1" applyBorder="1" applyAlignment="1">
      <alignment horizontal="left" vertical="center" wrapText="1" indent="2"/>
    </xf>
    <xf numFmtId="0" fontId="6" fillId="0" borderId="0" xfId="0" applyFont="1" applyAlignment="1">
      <alignment horizontal="left"/>
    </xf>
    <xf numFmtId="0" fontId="6" fillId="0" borderId="7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5" borderId="7" xfId="0" applyFont="1" applyFill="1" applyBorder="1" applyAlignment="1">
      <alignment horizontal="left" vertical="center" wrapText="1"/>
    </xf>
    <xf numFmtId="0" fontId="6" fillId="5" borderId="3" xfId="0" applyFont="1" applyFill="1" applyBorder="1" applyAlignment="1">
      <alignment horizontal="left" vertical="center" wrapText="1"/>
    </xf>
    <xf numFmtId="0" fontId="6" fillId="5" borderId="8" xfId="0" applyFont="1" applyFill="1" applyBorder="1" applyAlignment="1">
      <alignment horizontal="left" vertical="center" wrapText="1"/>
    </xf>
    <xf numFmtId="0" fontId="6" fillId="0" borderId="7" xfId="0" applyFont="1" applyBorder="1" applyAlignment="1">
      <alignment horizontal="left"/>
    </xf>
    <xf numFmtId="0" fontId="6" fillId="0" borderId="3" xfId="0" applyFont="1" applyBorder="1" applyAlignment="1">
      <alignment horizontal="left"/>
    </xf>
  </cellXfs>
  <cellStyles count="10">
    <cellStyle name="=C:\WINNT35\SYSTEM32\COMMAND.COM" xfId="3" xr:uid="{00000000-0005-0000-0000-000000000000}"/>
    <cellStyle name="Heading 1 2" xfId="1" xr:uid="{00000000-0005-0000-0000-000001000000}"/>
    <cellStyle name="Heading 2 2" xfId="4" xr:uid="{00000000-0005-0000-0000-000002000000}"/>
    <cellStyle name="Komma" xfId="6" builtinId="3"/>
    <cellStyle name="Komma 2" xfId="9" xr:uid="{61FCF1F2-6AF7-45EA-8059-0BFBD82450B6}"/>
    <cellStyle name="Normal" xfId="0" builtinId="0"/>
    <cellStyle name="Normal 2" xfId="2" xr:uid="{00000000-0005-0000-0000-000005000000}"/>
    <cellStyle name="Normal 4" xfId="8" xr:uid="{7ECA17CA-E3E1-45E4-9B26-AB307CBDDA26}"/>
    <cellStyle name="optionalExposure" xfId="5" xr:uid="{00000000-0005-0000-0000-000006000000}"/>
    <cellStyle name="Prosent" xfId="7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/>
  </sheetPr>
  <dimension ref="A1:M134"/>
  <sheetViews>
    <sheetView showGridLines="0" tabSelected="1" zoomScaleNormal="100" zoomScalePageLayoutView="80" workbookViewId="0">
      <selection activeCell="N1" sqref="N1:U1048576"/>
    </sheetView>
  </sheetViews>
  <sheetFormatPr baseColWidth="10" defaultColWidth="9.109375" defaultRowHeight="14.4" x14ac:dyDescent="0.3"/>
  <cols>
    <col min="1" max="1" width="4.44140625" customWidth="1"/>
    <col min="2" max="2" width="8.44140625" customWidth="1"/>
    <col min="3" max="3" width="60.109375" customWidth="1"/>
    <col min="4" max="4" width="12.5546875" customWidth="1"/>
    <col min="5" max="5" width="2.6640625" customWidth="1"/>
    <col min="6" max="6" width="12.5546875" customWidth="1"/>
    <col min="7" max="7" width="2.6640625" customWidth="1"/>
    <col min="8" max="8" width="12.5546875" customWidth="1"/>
    <col min="9" max="9" width="2.6640625" customWidth="1"/>
    <col min="10" max="10" width="12.5546875" customWidth="1"/>
    <col min="11" max="11" width="2.6640625" customWidth="1"/>
    <col min="12" max="13" width="12.5546875" customWidth="1"/>
  </cols>
  <sheetData>
    <row r="1" spans="1:13" x14ac:dyDescent="0.3">
      <c r="A1" s="1"/>
    </row>
    <row r="2" spans="1:13" x14ac:dyDescent="0.3">
      <c r="A2" s="1"/>
      <c r="B2" s="2" t="s">
        <v>0</v>
      </c>
    </row>
    <row r="3" spans="1:13" x14ac:dyDescent="0.3">
      <c r="A3" s="1"/>
      <c r="B3" s="2" t="s">
        <v>1</v>
      </c>
    </row>
    <row r="4" spans="1:13" x14ac:dyDescent="0.3">
      <c r="A4" s="1"/>
    </row>
    <row r="5" spans="1:13" x14ac:dyDescent="0.3">
      <c r="A5" s="1"/>
      <c r="B5" s="10"/>
      <c r="C5" s="11"/>
      <c r="D5" s="21" t="s">
        <v>2</v>
      </c>
      <c r="E5" s="5"/>
      <c r="F5" s="5" t="s">
        <v>5</v>
      </c>
      <c r="G5" s="5"/>
      <c r="H5" s="21" t="s">
        <v>3</v>
      </c>
      <c r="I5" s="5"/>
      <c r="J5" s="21" t="s">
        <v>6</v>
      </c>
      <c r="K5" s="5"/>
      <c r="L5" s="21" t="s">
        <v>4</v>
      </c>
      <c r="M5" s="28"/>
    </row>
    <row r="6" spans="1:13" x14ac:dyDescent="0.3">
      <c r="A6" s="1"/>
      <c r="B6" s="12"/>
      <c r="C6" s="13"/>
      <c r="D6" s="21">
        <v>46022</v>
      </c>
      <c r="E6" s="5"/>
      <c r="F6" s="21">
        <v>45657</v>
      </c>
      <c r="G6" s="5"/>
      <c r="H6" s="21">
        <v>45291</v>
      </c>
      <c r="I6" s="5"/>
      <c r="J6" s="21">
        <v>44926</v>
      </c>
      <c r="K6" s="5"/>
      <c r="L6" s="21">
        <v>44561</v>
      </c>
      <c r="M6" s="28"/>
    </row>
    <row r="7" spans="1:13" x14ac:dyDescent="0.3">
      <c r="A7" s="1"/>
      <c r="B7" s="6"/>
      <c r="C7" s="151" t="s">
        <v>7</v>
      </c>
      <c r="D7" s="152"/>
      <c r="E7" s="152"/>
      <c r="F7" s="152"/>
      <c r="G7" s="152"/>
      <c r="H7" s="152"/>
      <c r="I7" s="152"/>
      <c r="J7" s="152"/>
      <c r="K7" s="152"/>
      <c r="L7" s="153"/>
    </row>
    <row r="8" spans="1:13" x14ac:dyDescent="0.3">
      <c r="A8" s="1"/>
      <c r="B8" s="3">
        <v>1</v>
      </c>
      <c r="C8" s="7" t="s">
        <v>8</v>
      </c>
      <c r="D8" s="130">
        <v>2401592.906</v>
      </c>
      <c r="E8" s="3"/>
      <c r="F8" s="130">
        <v>2224145.0669999998</v>
      </c>
      <c r="G8" s="3"/>
      <c r="H8" s="130">
        <v>2115325.4487511851</v>
      </c>
      <c r="I8" s="3"/>
      <c r="J8" s="130">
        <v>2018030.048</v>
      </c>
      <c r="K8" s="3"/>
      <c r="L8" s="130">
        <v>1870872</v>
      </c>
    </row>
    <row r="9" spans="1:13" x14ac:dyDescent="0.3">
      <c r="A9" s="1"/>
      <c r="B9" s="3">
        <v>2</v>
      </c>
      <c r="C9" s="7" t="s">
        <v>9</v>
      </c>
      <c r="D9" s="130">
        <v>2608964.406</v>
      </c>
      <c r="E9" s="3"/>
      <c r="F9" s="130">
        <v>2418667.5669999998</v>
      </c>
      <c r="G9" s="3"/>
      <c r="H9" s="130">
        <v>2306810.4487511851</v>
      </c>
      <c r="I9" s="3"/>
      <c r="J9" s="130">
        <v>2165036.8480000002</v>
      </c>
      <c r="K9" s="3"/>
      <c r="L9" s="130">
        <v>2009887</v>
      </c>
    </row>
    <row r="10" spans="1:13" x14ac:dyDescent="0.3">
      <c r="A10" s="1"/>
      <c r="B10" s="3">
        <v>3</v>
      </c>
      <c r="C10" s="7" t="s">
        <v>10</v>
      </c>
      <c r="D10" s="130">
        <v>2889339.6349999998</v>
      </c>
      <c r="E10" s="3"/>
      <c r="F10" s="130">
        <v>2678631.1469999999</v>
      </c>
      <c r="G10" s="3"/>
      <c r="H10" s="130">
        <v>2562689.1228611851</v>
      </c>
      <c r="I10" s="3"/>
      <c r="J10" s="130">
        <v>2420409.787</v>
      </c>
      <c r="K10" s="3"/>
      <c r="L10" s="130">
        <v>2258988</v>
      </c>
    </row>
    <row r="11" spans="1:13" x14ac:dyDescent="0.3">
      <c r="A11" s="1"/>
      <c r="B11" s="8"/>
      <c r="C11" s="151" t="s">
        <v>11</v>
      </c>
      <c r="D11" s="152"/>
      <c r="E11" s="152"/>
      <c r="F11" s="152"/>
      <c r="G11" s="152"/>
      <c r="H11" s="152"/>
      <c r="I11" s="152"/>
      <c r="J11" s="152"/>
      <c r="K11" s="152"/>
      <c r="L11" s="153"/>
    </row>
    <row r="12" spans="1:13" x14ac:dyDescent="0.3">
      <c r="A12" s="1"/>
      <c r="B12" s="3">
        <v>4</v>
      </c>
      <c r="C12" s="7" t="s">
        <v>12</v>
      </c>
      <c r="D12" s="130">
        <v>13302512.126</v>
      </c>
      <c r="E12" s="3"/>
      <c r="F12" s="130">
        <v>12329956.959000001</v>
      </c>
      <c r="G12" s="3"/>
      <c r="H12" s="130">
        <v>10982309.440812547</v>
      </c>
      <c r="I12" s="3"/>
      <c r="J12" s="130">
        <v>10456549.401000001</v>
      </c>
      <c r="K12" s="3"/>
      <c r="L12" s="130">
        <v>10335447</v>
      </c>
    </row>
    <row r="13" spans="1:13" x14ac:dyDescent="0.3">
      <c r="A13" s="1"/>
      <c r="B13" s="8"/>
      <c r="C13" s="151" t="s">
        <v>13</v>
      </c>
      <c r="D13" s="152"/>
      <c r="E13" s="152"/>
      <c r="F13" s="152"/>
      <c r="G13" s="152"/>
      <c r="H13" s="152"/>
      <c r="I13" s="152"/>
      <c r="J13" s="152"/>
      <c r="K13" s="152"/>
      <c r="L13" s="153"/>
    </row>
    <row r="14" spans="1:13" x14ac:dyDescent="0.3">
      <c r="A14" s="1"/>
      <c r="B14" s="3">
        <v>5</v>
      </c>
      <c r="C14" s="7" t="s">
        <v>14</v>
      </c>
      <c r="D14" s="131">
        <f>+D8/D12</f>
        <v>0.18053679509947923</v>
      </c>
      <c r="E14" s="3"/>
      <c r="F14" s="131">
        <f>+F8/F12</f>
        <v>0.18038546885409285</v>
      </c>
      <c r="G14" s="3"/>
      <c r="H14" s="131">
        <f>+H8/H12</f>
        <v>0.19261207855701057</v>
      </c>
      <c r="I14" s="3"/>
      <c r="J14" s="131">
        <f>+J8/J12</f>
        <v>0.19299196805850771</v>
      </c>
      <c r="K14" s="3"/>
      <c r="L14" s="131">
        <f>+L8/L12</f>
        <v>0.18101510268496371</v>
      </c>
    </row>
    <row r="15" spans="1:13" x14ac:dyDescent="0.3">
      <c r="A15" s="1"/>
      <c r="B15" s="3">
        <v>6</v>
      </c>
      <c r="C15" s="7" t="s">
        <v>15</v>
      </c>
      <c r="D15" s="131">
        <f>+D9/D12</f>
        <v>0.1961256927479684</v>
      </c>
      <c r="E15" s="3"/>
      <c r="F15" s="131">
        <f>+F9/F12</f>
        <v>0.19616188240093918</v>
      </c>
      <c r="G15" s="3"/>
      <c r="H15" s="131">
        <f>+H9/H12</f>
        <v>0.21004784660124376</v>
      </c>
      <c r="I15" s="3"/>
      <c r="J15" s="131">
        <f>+J9/J12</f>
        <v>0.2070507932371026</v>
      </c>
      <c r="K15" s="3"/>
      <c r="L15" s="131">
        <f>+L9/L12</f>
        <v>0.19446541596120612</v>
      </c>
    </row>
    <row r="16" spans="1:13" x14ac:dyDescent="0.3">
      <c r="A16" s="1"/>
      <c r="B16" s="3">
        <v>7</v>
      </c>
      <c r="C16" s="7" t="s">
        <v>16</v>
      </c>
      <c r="D16" s="131">
        <f>+D10/D12</f>
        <v>0.21720255600088748</v>
      </c>
      <c r="E16" s="3"/>
      <c r="F16" s="131">
        <f>+F10/F12</f>
        <v>0.21724578243923129</v>
      </c>
      <c r="G16" s="3"/>
      <c r="H16" s="131">
        <f>+H10/H12</f>
        <v>0.23334701473059019</v>
      </c>
      <c r="I16" s="3"/>
      <c r="J16" s="131">
        <f>+J10/J12</f>
        <v>0.23147308870061159</v>
      </c>
      <c r="K16" s="3"/>
      <c r="L16" s="131">
        <f>+L10/L12</f>
        <v>0.2185670344011246</v>
      </c>
    </row>
    <row r="17" spans="1:12" ht="15" customHeight="1" x14ac:dyDescent="0.3">
      <c r="A17" s="1"/>
      <c r="B17" s="8"/>
      <c r="C17" s="151" t="s">
        <v>17</v>
      </c>
      <c r="D17" s="152"/>
      <c r="E17" s="152"/>
      <c r="F17" s="152"/>
      <c r="G17" s="152"/>
      <c r="H17" s="152"/>
      <c r="I17" s="152"/>
      <c r="J17" s="152"/>
      <c r="K17" s="152"/>
      <c r="L17" s="153"/>
    </row>
    <row r="18" spans="1:12" ht="43.2" x14ac:dyDescent="0.3">
      <c r="A18" s="1"/>
      <c r="B18" s="3" t="s">
        <v>18</v>
      </c>
      <c r="C18" s="19" t="s">
        <v>17</v>
      </c>
      <c r="D18" s="132">
        <v>1.7999999999999999E-2</v>
      </c>
      <c r="E18" s="3"/>
      <c r="F18" s="132">
        <v>1.9E-2</v>
      </c>
      <c r="G18" s="3"/>
      <c r="H18" s="132">
        <v>1.9E-2</v>
      </c>
      <c r="I18" s="3"/>
      <c r="J18" s="132">
        <v>1.9E-2</v>
      </c>
      <c r="K18" s="3"/>
      <c r="L18" s="132">
        <v>0</v>
      </c>
    </row>
    <row r="19" spans="1:12" x14ac:dyDescent="0.3">
      <c r="A19" s="1"/>
      <c r="B19" s="3" t="s">
        <v>19</v>
      </c>
      <c r="C19" s="19" t="s">
        <v>20</v>
      </c>
      <c r="D19" s="132">
        <v>1.01E-2</v>
      </c>
      <c r="E19" s="3"/>
      <c r="F19" s="132">
        <v>1.0699999999999999E-2</v>
      </c>
      <c r="G19" s="3"/>
      <c r="H19" s="132">
        <v>1.0699999999999999E-2</v>
      </c>
      <c r="I19" s="3"/>
      <c r="J19" s="132">
        <v>1.9E-2</v>
      </c>
      <c r="K19" s="3"/>
      <c r="L19" s="132">
        <v>0</v>
      </c>
    </row>
    <row r="20" spans="1:12" x14ac:dyDescent="0.3">
      <c r="A20" s="1"/>
      <c r="B20" s="3" t="s">
        <v>21</v>
      </c>
      <c r="C20" s="19" t="s">
        <v>22</v>
      </c>
      <c r="D20" s="132">
        <v>1.35E-2</v>
      </c>
      <c r="E20" s="3"/>
      <c r="F20" s="132">
        <v>1.43E-2</v>
      </c>
      <c r="G20" s="3"/>
      <c r="H20" s="132">
        <v>1.43E-2</v>
      </c>
      <c r="I20" s="3"/>
      <c r="J20" s="132">
        <v>1.9E-2</v>
      </c>
      <c r="K20" s="3"/>
      <c r="L20" s="132">
        <v>0</v>
      </c>
    </row>
    <row r="21" spans="1:12" x14ac:dyDescent="0.3">
      <c r="A21" s="1"/>
      <c r="B21" s="3" t="s">
        <v>23</v>
      </c>
      <c r="C21" s="19" t="s">
        <v>24</v>
      </c>
      <c r="D21" s="132">
        <v>9.8000000000000004E-2</v>
      </c>
      <c r="E21" s="3"/>
      <c r="F21" s="132">
        <v>9.9000000000000005E-2</v>
      </c>
      <c r="G21" s="3"/>
      <c r="H21" s="132">
        <v>9.9000000000000005E-2</v>
      </c>
      <c r="I21" s="3"/>
      <c r="J21" s="132">
        <v>9.9000000000000005E-2</v>
      </c>
      <c r="K21" s="3"/>
      <c r="L21" s="132">
        <v>0.08</v>
      </c>
    </row>
    <row r="22" spans="1:12" ht="15" customHeight="1" x14ac:dyDescent="0.3">
      <c r="A22" s="1"/>
      <c r="B22" s="8"/>
      <c r="C22" s="151" t="s">
        <v>25</v>
      </c>
      <c r="D22" s="152"/>
      <c r="E22" s="152"/>
      <c r="F22" s="152"/>
      <c r="G22" s="152"/>
      <c r="H22" s="152"/>
      <c r="I22" s="152"/>
      <c r="J22" s="152"/>
      <c r="K22" s="152"/>
      <c r="L22" s="153"/>
    </row>
    <row r="23" spans="1:12" x14ac:dyDescent="0.3">
      <c r="A23" s="1"/>
      <c r="B23" s="3">
        <v>8</v>
      </c>
      <c r="C23" s="7" t="s">
        <v>26</v>
      </c>
      <c r="D23" s="22">
        <v>2.5000000000000001E-2</v>
      </c>
      <c r="E23" s="3"/>
      <c r="F23" s="133">
        <v>2.5000000000000001E-2</v>
      </c>
      <c r="G23" s="3"/>
      <c r="H23" s="133">
        <v>2.5000000000000001E-2</v>
      </c>
      <c r="I23" s="3"/>
      <c r="J23" s="133">
        <v>2.5000000000000001E-2</v>
      </c>
      <c r="K23" s="3"/>
      <c r="L23" s="133">
        <v>2.5000000000000001E-2</v>
      </c>
    </row>
    <row r="24" spans="1:12" ht="28.8" x14ac:dyDescent="0.3">
      <c r="A24" s="1"/>
      <c r="B24" s="3" t="s">
        <v>27</v>
      </c>
      <c r="C24" s="7" t="s">
        <v>28</v>
      </c>
      <c r="D24" s="23"/>
      <c r="E24" s="3"/>
      <c r="F24" s="134"/>
      <c r="G24" s="3"/>
      <c r="H24" s="134"/>
      <c r="I24" s="3"/>
      <c r="J24" s="134"/>
      <c r="K24" s="3"/>
      <c r="L24" s="139"/>
    </row>
    <row r="25" spans="1:12" x14ac:dyDescent="0.3">
      <c r="A25" s="1"/>
      <c r="B25" s="3">
        <v>9</v>
      </c>
      <c r="C25" s="7" t="s">
        <v>29</v>
      </c>
      <c r="D25" s="24">
        <v>2.5000000000000001E-2</v>
      </c>
      <c r="E25" s="3"/>
      <c r="F25" s="132">
        <v>2.5000000000000001E-2</v>
      </c>
      <c r="G25" s="3"/>
      <c r="H25" s="132">
        <v>2.5000000000000001E-2</v>
      </c>
      <c r="I25" s="3"/>
      <c r="J25" s="132">
        <v>0.02</v>
      </c>
      <c r="K25" s="3"/>
      <c r="L25" s="132">
        <v>0.01</v>
      </c>
    </row>
    <row r="26" spans="1:12" x14ac:dyDescent="0.3">
      <c r="A26" s="1"/>
      <c r="B26" s="3" t="s">
        <v>30</v>
      </c>
      <c r="C26" s="7" t="s">
        <v>31</v>
      </c>
      <c r="D26" s="24">
        <v>4.4999999999999998E-2</v>
      </c>
      <c r="E26" s="3"/>
      <c r="F26" s="132">
        <v>4.4999999999999998E-2</v>
      </c>
      <c r="G26" s="3"/>
      <c r="H26" s="132">
        <v>4.4999999999999998E-2</v>
      </c>
      <c r="I26" s="3"/>
      <c r="J26" s="132">
        <v>0.03</v>
      </c>
      <c r="K26" s="3"/>
      <c r="L26" s="132">
        <v>0.03</v>
      </c>
    </row>
    <row r="27" spans="1:12" x14ac:dyDescent="0.3">
      <c r="A27" s="1"/>
      <c r="B27" s="3">
        <v>10</v>
      </c>
      <c r="C27" s="7" t="s">
        <v>32</v>
      </c>
      <c r="D27" s="23"/>
      <c r="E27" s="3"/>
      <c r="F27" s="134"/>
      <c r="G27" s="3"/>
      <c r="H27" s="134"/>
      <c r="I27" s="3"/>
      <c r="J27" s="134"/>
      <c r="K27" s="3"/>
      <c r="L27" s="134"/>
    </row>
    <row r="28" spans="1:12" x14ac:dyDescent="0.3">
      <c r="A28" s="1"/>
      <c r="B28" s="3" t="s">
        <v>33</v>
      </c>
      <c r="C28" s="7" t="s">
        <v>34</v>
      </c>
      <c r="D28" s="23"/>
      <c r="E28" s="3"/>
      <c r="F28" s="134"/>
      <c r="G28" s="3"/>
      <c r="H28" s="134"/>
      <c r="I28" s="3"/>
      <c r="J28" s="134"/>
      <c r="K28" s="3"/>
      <c r="L28" s="134"/>
    </row>
    <row r="29" spans="1:12" x14ac:dyDescent="0.3">
      <c r="A29" s="1"/>
      <c r="B29" s="3">
        <v>11</v>
      </c>
      <c r="C29" s="7" t="s">
        <v>35</v>
      </c>
      <c r="D29" s="22">
        <v>9.5000000000000001E-2</v>
      </c>
      <c r="E29" s="3"/>
      <c r="F29" s="133">
        <v>9.5000000000000001E-2</v>
      </c>
      <c r="G29" s="3"/>
      <c r="H29" s="133">
        <v>9.5000000000000001E-2</v>
      </c>
      <c r="I29" s="3"/>
      <c r="J29" s="133">
        <v>7.4999999999999997E-2</v>
      </c>
      <c r="K29" s="3"/>
      <c r="L29" s="133">
        <v>6.5000000000000002E-2</v>
      </c>
    </row>
    <row r="30" spans="1:12" x14ac:dyDescent="0.3">
      <c r="A30" s="1"/>
      <c r="B30" s="3" t="s">
        <v>36</v>
      </c>
      <c r="C30" s="7" t="s">
        <v>37</v>
      </c>
      <c r="D30" s="133">
        <v>0.193</v>
      </c>
      <c r="E30" s="3"/>
      <c r="F30" s="133">
        <v>0.19400000000000001</v>
      </c>
      <c r="G30" s="3"/>
      <c r="H30" s="133">
        <v>0.19400000000000001</v>
      </c>
      <c r="I30" s="3"/>
      <c r="J30" s="133">
        <v>0.17399999999999999</v>
      </c>
      <c r="K30" s="3"/>
      <c r="L30" s="133">
        <v>0.14499999999999999</v>
      </c>
    </row>
    <row r="31" spans="1:12" ht="28.8" x14ac:dyDescent="0.3">
      <c r="A31" s="1"/>
      <c r="B31" s="3">
        <v>12</v>
      </c>
      <c r="C31" s="7" t="s">
        <v>38</v>
      </c>
      <c r="D31" s="140"/>
      <c r="E31" s="3"/>
      <c r="F31" s="141"/>
      <c r="G31" s="3"/>
      <c r="H31" s="140"/>
      <c r="I31" s="3"/>
      <c r="J31" s="140"/>
      <c r="K31" s="3"/>
      <c r="L31" s="3"/>
    </row>
    <row r="32" spans="1:12" x14ac:dyDescent="0.3">
      <c r="A32" s="1"/>
      <c r="B32" s="8"/>
      <c r="C32" s="151" t="s">
        <v>39</v>
      </c>
      <c r="D32" s="152"/>
      <c r="E32" s="152"/>
      <c r="F32" s="152"/>
      <c r="G32" s="152"/>
      <c r="H32" s="152"/>
      <c r="I32" s="152"/>
      <c r="J32" s="152"/>
      <c r="K32" s="152"/>
      <c r="L32" s="153"/>
    </row>
    <row r="33" spans="1:12" x14ac:dyDescent="0.3">
      <c r="A33" s="1"/>
      <c r="B33" s="3">
        <v>13</v>
      </c>
      <c r="C33" s="9" t="s">
        <v>40</v>
      </c>
      <c r="D33" s="130">
        <v>32065605.905999999</v>
      </c>
      <c r="E33" s="3"/>
      <c r="F33" s="130">
        <v>28438771.326000001</v>
      </c>
      <c r="G33" s="3"/>
      <c r="H33" s="130">
        <v>25707242.338</v>
      </c>
      <c r="I33" s="3"/>
      <c r="J33" s="130">
        <v>25083060.530999999</v>
      </c>
      <c r="K33" s="3"/>
      <c r="L33" s="130">
        <v>23665297.329999998</v>
      </c>
    </row>
    <row r="34" spans="1:12" x14ac:dyDescent="0.3">
      <c r="A34" s="1"/>
      <c r="B34" s="16">
        <v>14</v>
      </c>
      <c r="C34" s="17" t="s">
        <v>41</v>
      </c>
      <c r="D34" s="132">
        <f>+D9/D33</f>
        <v>8.1363327848790787E-2</v>
      </c>
      <c r="E34" s="3"/>
      <c r="F34" s="132">
        <f>+F9/F33</f>
        <v>8.5048244147901894E-2</v>
      </c>
      <c r="G34" s="3"/>
      <c r="H34" s="132">
        <v>8.9700000000000002E-2</v>
      </c>
      <c r="I34" s="3"/>
      <c r="J34" s="132">
        <v>8.6900000000000005E-2</v>
      </c>
      <c r="K34" s="3"/>
      <c r="L34" s="132">
        <v>8.4900000000000003E-2</v>
      </c>
    </row>
    <row r="35" spans="1:12" ht="15" customHeight="1" x14ac:dyDescent="0.3">
      <c r="B35" s="8"/>
      <c r="C35" s="151" t="s">
        <v>42</v>
      </c>
      <c r="D35" s="152"/>
      <c r="E35" s="152"/>
      <c r="F35" s="152"/>
      <c r="G35" s="152"/>
      <c r="H35" s="152"/>
      <c r="I35" s="152"/>
      <c r="J35" s="152"/>
      <c r="K35" s="152"/>
      <c r="L35" s="153"/>
    </row>
    <row r="36" spans="1:12" s="14" customFormat="1" ht="28.8" x14ac:dyDescent="0.3">
      <c r="B36" s="16" t="s">
        <v>43</v>
      </c>
      <c r="C36" s="19" t="s">
        <v>44</v>
      </c>
      <c r="D36" s="25"/>
      <c r="E36" s="15"/>
      <c r="F36" s="15"/>
      <c r="G36" s="15"/>
      <c r="H36" s="25"/>
      <c r="I36" s="15"/>
      <c r="J36" s="15"/>
      <c r="K36" s="15"/>
      <c r="L36" s="25"/>
    </row>
    <row r="37" spans="1:12" s="14" customFormat="1" x14ac:dyDescent="0.3">
      <c r="B37" s="16" t="s">
        <v>45</v>
      </c>
      <c r="C37" s="19" t="s">
        <v>46</v>
      </c>
      <c r="D37" s="25"/>
      <c r="E37" s="15"/>
      <c r="F37" s="15"/>
      <c r="G37" s="15"/>
      <c r="H37" s="25"/>
      <c r="I37" s="15"/>
      <c r="J37" s="15"/>
      <c r="K37" s="15"/>
      <c r="L37" s="25"/>
    </row>
    <row r="38" spans="1:12" s="14" customFormat="1" x14ac:dyDescent="0.3">
      <c r="B38" s="16" t="s">
        <v>47</v>
      </c>
      <c r="C38" s="19" t="s">
        <v>48</v>
      </c>
      <c r="D38" s="24">
        <v>0.03</v>
      </c>
      <c r="E38" s="15"/>
      <c r="F38" s="24">
        <v>0.03</v>
      </c>
      <c r="G38" s="15"/>
      <c r="H38" s="24">
        <v>0.03</v>
      </c>
      <c r="I38" s="15"/>
      <c r="J38" s="24">
        <v>0.03</v>
      </c>
      <c r="K38" s="15"/>
      <c r="L38" s="24">
        <v>0.03</v>
      </c>
    </row>
    <row r="39" spans="1:12" s="14" customFormat="1" ht="15" customHeight="1" x14ac:dyDescent="0.3">
      <c r="B39" s="16" t="s">
        <v>49</v>
      </c>
      <c r="C39" s="20" t="s">
        <v>50</v>
      </c>
      <c r="D39" s="15"/>
      <c r="E39" s="15"/>
      <c r="F39" s="15"/>
      <c r="G39" s="15"/>
      <c r="H39" s="15"/>
      <c r="I39" s="15"/>
      <c r="J39" s="15"/>
      <c r="K39" s="15"/>
      <c r="L39" s="15"/>
    </row>
    <row r="40" spans="1:12" s="14" customFormat="1" x14ac:dyDescent="0.3">
      <c r="B40" s="16" t="s">
        <v>51</v>
      </c>
      <c r="C40" s="20" t="s">
        <v>259</v>
      </c>
      <c r="D40" s="24" t="s">
        <v>260</v>
      </c>
      <c r="E40" s="15"/>
      <c r="F40" s="24" t="s">
        <v>260</v>
      </c>
      <c r="G40" s="15"/>
      <c r="H40" s="24" t="s">
        <v>260</v>
      </c>
      <c r="I40" s="15"/>
      <c r="J40" s="24" t="s">
        <v>260</v>
      </c>
      <c r="K40" s="15"/>
      <c r="L40" s="24" t="s">
        <v>260</v>
      </c>
    </row>
    <row r="41" spans="1:12" s="14" customFormat="1" x14ac:dyDescent="0.3">
      <c r="B41" s="16" t="s">
        <v>53</v>
      </c>
      <c r="C41" s="20" t="s">
        <v>52</v>
      </c>
      <c r="D41" s="132">
        <v>0.03</v>
      </c>
      <c r="E41" s="15"/>
      <c r="F41" s="132">
        <v>0.03</v>
      </c>
      <c r="G41" s="15"/>
      <c r="H41" s="132">
        <v>0.03</v>
      </c>
      <c r="I41" s="15"/>
      <c r="J41" s="132">
        <v>0.03</v>
      </c>
      <c r="K41" s="15"/>
      <c r="L41" s="132">
        <v>0.03</v>
      </c>
    </row>
    <row r="42" spans="1:12" x14ac:dyDescent="0.3">
      <c r="A42" s="1"/>
      <c r="B42" s="8"/>
      <c r="C42" s="151" t="s">
        <v>54</v>
      </c>
      <c r="D42" s="152"/>
      <c r="E42" s="152"/>
      <c r="F42" s="152"/>
      <c r="G42" s="152"/>
      <c r="H42" s="152"/>
      <c r="I42" s="152"/>
      <c r="J42" s="152"/>
      <c r="K42" s="152"/>
      <c r="L42" s="153"/>
    </row>
    <row r="43" spans="1:12" x14ac:dyDescent="0.3">
      <c r="A43" s="1"/>
      <c r="B43" s="3">
        <v>15</v>
      </c>
      <c r="C43" s="9" t="s">
        <v>55</v>
      </c>
      <c r="D43" s="130">
        <v>1234619.5630000001</v>
      </c>
      <c r="E43" s="3"/>
      <c r="F43" s="130">
        <v>1241241.2397494109</v>
      </c>
      <c r="G43" s="3"/>
      <c r="H43" s="130">
        <v>1230974.628</v>
      </c>
      <c r="I43" s="3"/>
      <c r="J43" s="130">
        <v>1165691.9709999999</v>
      </c>
      <c r="K43" s="3"/>
      <c r="L43" s="130">
        <v>1053543.933</v>
      </c>
    </row>
    <row r="44" spans="1:12" x14ac:dyDescent="0.3">
      <c r="A44" s="1"/>
      <c r="B44" s="16" t="s">
        <v>56</v>
      </c>
      <c r="C44" s="17" t="s">
        <v>57</v>
      </c>
      <c r="D44" s="130">
        <v>1444403.0457039997</v>
      </c>
      <c r="E44" s="3"/>
      <c r="F44" s="130">
        <v>1200523.2269579999</v>
      </c>
      <c r="G44" s="3"/>
      <c r="H44" s="130">
        <v>1020196.799</v>
      </c>
      <c r="I44" s="3"/>
      <c r="J44" s="130">
        <v>1077564.794</v>
      </c>
      <c r="K44" s="3"/>
      <c r="L44" s="130">
        <v>1152060.6029999999</v>
      </c>
    </row>
    <row r="45" spans="1:12" x14ac:dyDescent="0.3">
      <c r="A45" s="1"/>
      <c r="B45" s="16" t="s">
        <v>58</v>
      </c>
      <c r="C45" s="17" t="s">
        <v>59</v>
      </c>
      <c r="D45" s="130">
        <v>717014.22571767122</v>
      </c>
      <c r="E45" s="3"/>
      <c r="F45" s="130">
        <v>587909.4939154794</v>
      </c>
      <c r="G45" s="3"/>
      <c r="H45" s="130">
        <v>403674.13400000002</v>
      </c>
      <c r="I45" s="3"/>
      <c r="J45" s="130">
        <v>558216.44499999995</v>
      </c>
      <c r="K45" s="3"/>
      <c r="L45" s="130">
        <v>392101.94099999999</v>
      </c>
    </row>
    <row r="46" spans="1:12" x14ac:dyDescent="0.3">
      <c r="A46" s="1"/>
      <c r="B46" s="3">
        <v>16</v>
      </c>
      <c r="C46" s="9" t="s">
        <v>60</v>
      </c>
      <c r="D46" s="130">
        <v>727388.82</v>
      </c>
      <c r="E46" s="3"/>
      <c r="F46" s="130">
        <v>612613.73304252047</v>
      </c>
      <c r="G46" s="3"/>
      <c r="H46" s="130">
        <v>616522.66500000004</v>
      </c>
      <c r="I46" s="3"/>
      <c r="J46" s="130">
        <v>519348.34899999999</v>
      </c>
      <c r="K46" s="3"/>
      <c r="L46" s="130">
        <v>759958.66099999996</v>
      </c>
    </row>
    <row r="47" spans="1:12" x14ac:dyDescent="0.3">
      <c r="A47" s="1"/>
      <c r="B47" s="3">
        <v>17</v>
      </c>
      <c r="C47" s="9" t="s">
        <v>61</v>
      </c>
      <c r="D47" s="135">
        <v>1.6973309584274339</v>
      </c>
      <c r="E47" s="3"/>
      <c r="F47" s="135">
        <v>2.0261400827318026</v>
      </c>
      <c r="G47" s="3"/>
      <c r="H47" s="135">
        <v>1.9965999999999999</v>
      </c>
      <c r="I47" s="3"/>
      <c r="J47" s="135">
        <v>2.1880999999999999</v>
      </c>
      <c r="K47" s="3"/>
      <c r="L47" s="135">
        <v>1.39</v>
      </c>
    </row>
    <row r="48" spans="1:12" x14ac:dyDescent="0.3">
      <c r="A48" s="1"/>
      <c r="B48" s="8"/>
      <c r="C48" s="151" t="s">
        <v>62</v>
      </c>
      <c r="D48" s="152"/>
      <c r="E48" s="152"/>
      <c r="F48" s="152"/>
      <c r="G48" s="152"/>
      <c r="H48" s="152"/>
      <c r="I48" s="152"/>
      <c r="J48" s="152"/>
      <c r="K48" s="152"/>
      <c r="L48" s="153"/>
    </row>
    <row r="49" spans="1:12" x14ac:dyDescent="0.3">
      <c r="A49" s="1"/>
      <c r="B49" s="3">
        <v>18</v>
      </c>
      <c r="C49" s="9" t="s">
        <v>63</v>
      </c>
      <c r="D49" s="130">
        <v>18385517.094434101</v>
      </c>
      <c r="E49" s="3"/>
      <c r="F49" s="130">
        <v>16252179.241849501</v>
      </c>
      <c r="G49" s="3"/>
      <c r="H49" s="130">
        <v>15347814.164999999</v>
      </c>
      <c r="I49" s="3"/>
      <c r="J49" s="130">
        <v>14055890.648</v>
      </c>
      <c r="K49" s="3"/>
      <c r="L49" s="130">
        <v>14222784.607000001</v>
      </c>
    </row>
    <row r="50" spans="1:12" x14ac:dyDescent="0.3">
      <c r="A50" s="1"/>
      <c r="B50" s="3">
        <v>19</v>
      </c>
      <c r="C50" s="4" t="s">
        <v>64</v>
      </c>
      <c r="D50" s="130">
        <v>13886995.507635299</v>
      </c>
      <c r="E50" s="3"/>
      <c r="F50" s="130">
        <v>12352199.771778701</v>
      </c>
      <c r="G50" s="3"/>
      <c r="H50" s="130">
        <v>10766765.155999999</v>
      </c>
      <c r="I50" s="3"/>
      <c r="J50" s="130">
        <v>10130178.117000001</v>
      </c>
      <c r="K50" s="3"/>
      <c r="L50" s="130">
        <v>9920876.9240000006</v>
      </c>
    </row>
    <row r="51" spans="1:12" x14ac:dyDescent="0.3">
      <c r="A51" s="1"/>
      <c r="B51" s="3">
        <v>20</v>
      </c>
      <c r="C51" s="9" t="s">
        <v>65</v>
      </c>
      <c r="D51" s="135">
        <v>1.3239377145564279</v>
      </c>
      <c r="E51" s="3"/>
      <c r="F51" s="135">
        <v>1.3157315734952073</v>
      </c>
      <c r="G51" s="3"/>
      <c r="H51" s="135">
        <v>1.4255</v>
      </c>
      <c r="I51" s="3"/>
      <c r="J51" s="135">
        <v>1.3875</v>
      </c>
      <c r="K51" s="3"/>
      <c r="L51" s="135">
        <v>1.43</v>
      </c>
    </row>
    <row r="52" spans="1:12" x14ac:dyDescent="0.3">
      <c r="A52" s="1"/>
    </row>
    <row r="53" spans="1:12" x14ac:dyDescent="0.3">
      <c r="A53" s="1"/>
    </row>
    <row r="54" spans="1:12" x14ac:dyDescent="0.3">
      <c r="A54" s="1"/>
    </row>
    <row r="55" spans="1:12" x14ac:dyDescent="0.3">
      <c r="A55" s="1"/>
    </row>
    <row r="56" spans="1:12" x14ac:dyDescent="0.3">
      <c r="A56" s="1"/>
    </row>
    <row r="57" spans="1:12" x14ac:dyDescent="0.3">
      <c r="A57" s="1"/>
    </row>
    <row r="58" spans="1:12" x14ac:dyDescent="0.3">
      <c r="A58" s="1"/>
    </row>
    <row r="59" spans="1:12" x14ac:dyDescent="0.3">
      <c r="A59" s="1"/>
    </row>
    <row r="60" spans="1:12" x14ac:dyDescent="0.3">
      <c r="A60" s="1"/>
    </row>
    <row r="61" spans="1:12" x14ac:dyDescent="0.3">
      <c r="A61" s="1"/>
    </row>
    <row r="62" spans="1:12" x14ac:dyDescent="0.3">
      <c r="A62" s="1"/>
    </row>
    <row r="63" spans="1:12" x14ac:dyDescent="0.3">
      <c r="A63" s="1"/>
    </row>
    <row r="64" spans="1:12" x14ac:dyDescent="0.3">
      <c r="A64" s="1"/>
    </row>
    <row r="65" spans="1:1" x14ac:dyDescent="0.3">
      <c r="A65" s="1"/>
    </row>
    <row r="66" spans="1:1" x14ac:dyDescent="0.3">
      <c r="A66" s="1"/>
    </row>
    <row r="67" spans="1:1" x14ac:dyDescent="0.3">
      <c r="A67" s="1"/>
    </row>
    <row r="68" spans="1:1" x14ac:dyDescent="0.3">
      <c r="A68" s="1"/>
    </row>
    <row r="69" spans="1:1" x14ac:dyDescent="0.3">
      <c r="A69" s="1"/>
    </row>
    <row r="70" spans="1:1" x14ac:dyDescent="0.3">
      <c r="A70" s="1"/>
    </row>
    <row r="71" spans="1:1" x14ac:dyDescent="0.3">
      <c r="A71" s="1"/>
    </row>
    <row r="72" spans="1:1" x14ac:dyDescent="0.3">
      <c r="A72" s="1"/>
    </row>
    <row r="73" spans="1:1" x14ac:dyDescent="0.3">
      <c r="A73" s="1"/>
    </row>
    <row r="74" spans="1:1" x14ac:dyDescent="0.3">
      <c r="A74" s="1"/>
    </row>
    <row r="75" spans="1:1" x14ac:dyDescent="0.3">
      <c r="A75" s="1"/>
    </row>
    <row r="76" spans="1:1" x14ac:dyDescent="0.3">
      <c r="A76" s="1"/>
    </row>
    <row r="77" spans="1:1" x14ac:dyDescent="0.3">
      <c r="A77" s="1"/>
    </row>
    <row r="78" spans="1:1" x14ac:dyDescent="0.3">
      <c r="A78" s="1"/>
    </row>
    <row r="79" spans="1:1" x14ac:dyDescent="0.3">
      <c r="A79" s="1"/>
    </row>
    <row r="80" spans="1:1" x14ac:dyDescent="0.3">
      <c r="A80" s="1"/>
    </row>
    <row r="81" spans="1:1" x14ac:dyDescent="0.3">
      <c r="A81" s="1"/>
    </row>
    <row r="82" spans="1:1" x14ac:dyDescent="0.3">
      <c r="A82" s="1"/>
    </row>
    <row r="83" spans="1:1" x14ac:dyDescent="0.3">
      <c r="A83" s="1"/>
    </row>
    <row r="84" spans="1:1" x14ac:dyDescent="0.3">
      <c r="A84" s="1"/>
    </row>
    <row r="85" spans="1:1" x14ac:dyDescent="0.3">
      <c r="A85" s="1"/>
    </row>
    <row r="86" spans="1:1" x14ac:dyDescent="0.3">
      <c r="A86" s="1"/>
    </row>
    <row r="87" spans="1:1" x14ac:dyDescent="0.3">
      <c r="A87" s="1"/>
    </row>
    <row r="88" spans="1:1" x14ac:dyDescent="0.3">
      <c r="A88" s="1"/>
    </row>
    <row r="89" spans="1:1" x14ac:dyDescent="0.3">
      <c r="A89" s="1"/>
    </row>
    <row r="90" spans="1:1" x14ac:dyDescent="0.3">
      <c r="A90" s="1"/>
    </row>
    <row r="91" spans="1:1" x14ac:dyDescent="0.3">
      <c r="A91" s="1"/>
    </row>
    <row r="92" spans="1:1" x14ac:dyDescent="0.3">
      <c r="A92" s="1"/>
    </row>
    <row r="93" spans="1:1" x14ac:dyDescent="0.3">
      <c r="A93" s="1"/>
    </row>
    <row r="94" spans="1:1" x14ac:dyDescent="0.3">
      <c r="A94" s="1"/>
    </row>
    <row r="95" spans="1:1" x14ac:dyDescent="0.3">
      <c r="A95" s="1"/>
    </row>
    <row r="96" spans="1:1" x14ac:dyDescent="0.3">
      <c r="A96" s="1"/>
    </row>
    <row r="97" spans="1:13" x14ac:dyDescent="0.3">
      <c r="A97" s="1"/>
    </row>
    <row r="98" spans="1:13" x14ac:dyDescent="0.3">
      <c r="A98" s="1"/>
    </row>
    <row r="99" spans="1:13" x14ac:dyDescent="0.3">
      <c r="A99" s="1"/>
    </row>
    <row r="100" spans="1:13" x14ac:dyDescent="0.3">
      <c r="A100" s="1"/>
    </row>
    <row r="101" spans="1:13" x14ac:dyDescent="0.3">
      <c r="A101" s="1"/>
    </row>
    <row r="102" spans="1:13" x14ac:dyDescent="0.3">
      <c r="A102" s="1"/>
    </row>
    <row r="103" spans="1:13" x14ac:dyDescent="0.3">
      <c r="A103" s="1"/>
    </row>
    <row r="104" spans="1:13" x14ac:dyDescent="0.3">
      <c r="A104" s="1"/>
    </row>
    <row r="105" spans="1:13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</row>
    <row r="106" spans="1:13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pans="1:13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1:13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pans="1:13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pans="1:13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  <row r="111" spans="1:13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</row>
    <row r="112" spans="1:13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</row>
    <row r="113" spans="1:13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</row>
    <row r="114" spans="1:13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</row>
    <row r="115" spans="1:13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</row>
    <row r="116" spans="1:13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</row>
    <row r="117" spans="1:13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</row>
    <row r="118" spans="1:13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</row>
    <row r="119" spans="1:13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</row>
    <row r="120" spans="1:13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</row>
    <row r="121" spans="1:13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</row>
    <row r="122" spans="1:13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</row>
    <row r="123" spans="1:13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</row>
    <row r="124" spans="1:13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</row>
    <row r="125" spans="1:13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</row>
    <row r="126" spans="1:13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</row>
    <row r="127" spans="1:13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</row>
    <row r="128" spans="1:13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</row>
    <row r="129" spans="1:13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</row>
    <row r="130" spans="1:13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</row>
    <row r="131" spans="1:13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</row>
    <row r="132" spans="1:13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</row>
    <row r="133" spans="1:13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</row>
    <row r="134" spans="1:13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</row>
  </sheetData>
  <mergeCells count="9">
    <mergeCell ref="C32:L32"/>
    <mergeCell ref="C35:L35"/>
    <mergeCell ref="C42:L42"/>
    <mergeCell ref="C48:L48"/>
    <mergeCell ref="C7:L7"/>
    <mergeCell ref="C11:L11"/>
    <mergeCell ref="C13:L13"/>
    <mergeCell ref="C17:L17"/>
    <mergeCell ref="C22:L22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&amp;CEN
Annex I</oddHeader>
    <oddFooter>&amp;C&amp;P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860B38-EFD3-4C4B-BC07-0C03F1A31856}">
  <sheetPr>
    <tabColor theme="8"/>
    <pageSetUpPr fitToPage="1"/>
  </sheetPr>
  <dimension ref="A1:X30"/>
  <sheetViews>
    <sheetView showGridLines="0" topLeftCell="A11" zoomScaleNormal="100" zoomScalePageLayoutView="90" workbookViewId="0">
      <selection activeCell="B2" sqref="B2"/>
    </sheetView>
  </sheetViews>
  <sheetFormatPr baseColWidth="10" defaultColWidth="9.109375" defaultRowHeight="14.4" x14ac:dyDescent="0.3"/>
  <cols>
    <col min="1" max="1" width="9.109375" style="18"/>
    <col min="2" max="2" width="28.6640625" style="18" customWidth="1"/>
    <col min="3" max="7" width="20" style="18" customWidth="1"/>
    <col min="8" max="8" width="20" style="44" customWidth="1"/>
    <col min="9" max="9" width="20" style="18" customWidth="1"/>
    <col min="10" max="10" width="22.109375" style="18" customWidth="1"/>
    <col min="11" max="11" width="9.109375" style="18"/>
    <col min="12" max="12" width="255.6640625" style="18" bestFit="1" customWidth="1"/>
    <col min="13" max="16384" width="9.109375" style="18"/>
  </cols>
  <sheetData>
    <row r="1" spans="1:24" x14ac:dyDescent="0.3">
      <c r="B1" s="30" t="s">
        <v>224</v>
      </c>
    </row>
    <row r="2" spans="1:24" ht="14.25" customHeight="1" x14ac:dyDescent="0.3">
      <c r="B2" s="45"/>
      <c r="C2" s="45"/>
      <c r="D2" s="45"/>
      <c r="E2" s="45"/>
      <c r="F2" s="45"/>
      <c r="G2" s="45"/>
      <c r="H2" s="46"/>
      <c r="I2" s="45"/>
    </row>
    <row r="3" spans="1:24" x14ac:dyDescent="0.3">
      <c r="D3" s="45"/>
      <c r="E3" s="45"/>
      <c r="F3" s="45"/>
      <c r="G3" s="45"/>
      <c r="H3" s="46"/>
    </row>
    <row r="4" spans="1:24" x14ac:dyDescent="0.3">
      <c r="C4" s="35" t="s">
        <v>225</v>
      </c>
      <c r="D4" s="35" t="s">
        <v>5</v>
      </c>
      <c r="E4" s="35" t="s">
        <v>3</v>
      </c>
      <c r="F4" s="35" t="s">
        <v>6</v>
      </c>
      <c r="G4" s="35" t="s">
        <v>4</v>
      </c>
      <c r="H4" s="35" t="s">
        <v>97</v>
      </c>
      <c r="I4" s="35" t="s">
        <v>226</v>
      </c>
      <c r="J4" s="35" t="s">
        <v>227</v>
      </c>
    </row>
    <row r="5" spans="1:24" ht="186.75" customHeight="1" x14ac:dyDescent="0.3">
      <c r="B5" s="47" t="s">
        <v>228</v>
      </c>
      <c r="C5" s="48" t="s">
        <v>229</v>
      </c>
      <c r="D5" s="48" t="s">
        <v>230</v>
      </c>
      <c r="E5" s="48" t="s">
        <v>231</v>
      </c>
      <c r="F5" s="48" t="s">
        <v>232</v>
      </c>
      <c r="G5" s="48" t="s">
        <v>233</v>
      </c>
      <c r="H5" s="48" t="s">
        <v>234</v>
      </c>
      <c r="I5" s="48" t="s">
        <v>235</v>
      </c>
      <c r="J5" s="48" t="s">
        <v>236</v>
      </c>
      <c r="L5" s="49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</row>
    <row r="6" spans="1:24" ht="43.2" x14ac:dyDescent="0.3">
      <c r="A6" s="35">
        <v>1</v>
      </c>
      <c r="B6" s="26" t="s">
        <v>183</v>
      </c>
      <c r="C6" s="27"/>
      <c r="D6" s="27"/>
      <c r="E6" s="27"/>
      <c r="F6" s="27"/>
      <c r="G6" s="27"/>
      <c r="H6" s="51"/>
      <c r="I6" s="27"/>
      <c r="J6" s="27"/>
    </row>
    <row r="7" spans="1:24" x14ac:dyDescent="0.3">
      <c r="A7" s="35">
        <v>2</v>
      </c>
      <c r="B7" s="40" t="s">
        <v>237</v>
      </c>
      <c r="C7" s="27"/>
      <c r="D7" s="27"/>
      <c r="E7" s="27"/>
      <c r="F7" s="27"/>
      <c r="G7" s="27"/>
      <c r="H7" s="51"/>
      <c r="I7" s="27"/>
      <c r="J7" s="27"/>
    </row>
    <row r="8" spans="1:24" x14ac:dyDescent="0.3">
      <c r="A8" s="35">
        <v>3</v>
      </c>
      <c r="B8" s="40" t="s">
        <v>238</v>
      </c>
      <c r="C8" s="27"/>
      <c r="D8" s="27"/>
      <c r="E8" s="27"/>
      <c r="F8" s="27"/>
      <c r="G8" s="27"/>
      <c r="H8" s="51"/>
      <c r="I8" s="27"/>
      <c r="J8" s="27"/>
    </row>
    <row r="9" spans="1:24" ht="43.2" x14ac:dyDescent="0.3">
      <c r="A9" s="35">
        <v>4</v>
      </c>
      <c r="B9" s="40" t="s">
        <v>239</v>
      </c>
      <c r="C9" s="27"/>
      <c r="D9" s="27"/>
      <c r="E9" s="27"/>
      <c r="F9" s="27"/>
      <c r="G9" s="27"/>
      <c r="H9" s="51"/>
      <c r="I9" s="27"/>
      <c r="J9" s="27"/>
    </row>
    <row r="10" spans="1:24" x14ac:dyDescent="0.3">
      <c r="A10" s="35">
        <v>5</v>
      </c>
      <c r="B10" s="40" t="s">
        <v>240</v>
      </c>
      <c r="C10" s="27"/>
      <c r="D10" s="27"/>
      <c r="E10" s="27"/>
      <c r="F10" s="27"/>
      <c r="G10" s="27"/>
      <c r="H10" s="51"/>
      <c r="I10" s="27"/>
      <c r="J10" s="27"/>
    </row>
    <row r="11" spans="1:24" x14ac:dyDescent="0.3">
      <c r="A11" s="35">
        <v>6</v>
      </c>
      <c r="B11" s="40" t="s">
        <v>241</v>
      </c>
      <c r="C11" s="27"/>
      <c r="D11" s="27"/>
      <c r="E11" s="27"/>
      <c r="F11" s="27"/>
      <c r="G11" s="27"/>
      <c r="H11" s="51"/>
      <c r="I11" s="27"/>
      <c r="J11" s="27"/>
    </row>
    <row r="12" spans="1:24" ht="28.8" x14ac:dyDescent="0.3">
      <c r="A12" s="52">
        <v>7</v>
      </c>
      <c r="B12" s="26" t="s">
        <v>184</v>
      </c>
      <c r="C12" s="27"/>
      <c r="D12" s="27"/>
      <c r="E12" s="27"/>
      <c r="F12" s="27"/>
      <c r="G12" s="27"/>
      <c r="H12" s="51"/>
      <c r="I12" s="27"/>
      <c r="J12" s="27"/>
    </row>
    <row r="13" spans="1:24" x14ac:dyDescent="0.3">
      <c r="A13" s="52">
        <v>8</v>
      </c>
      <c r="B13" s="40" t="s">
        <v>237</v>
      </c>
      <c r="C13" s="27">
        <v>362</v>
      </c>
      <c r="D13" s="27">
        <v>362</v>
      </c>
      <c r="E13" s="27"/>
      <c r="F13" s="27"/>
      <c r="G13" s="27"/>
      <c r="H13" s="51"/>
      <c r="I13" s="27">
        <v>362</v>
      </c>
      <c r="J13" s="27"/>
    </row>
    <row r="14" spans="1:24" x14ac:dyDescent="0.3">
      <c r="A14" s="52">
        <v>9</v>
      </c>
      <c r="B14" s="40" t="s">
        <v>238</v>
      </c>
      <c r="C14" s="27"/>
      <c r="D14" s="27"/>
      <c r="E14" s="27"/>
      <c r="F14" s="27"/>
      <c r="G14" s="27"/>
      <c r="H14" s="51"/>
      <c r="I14" s="27"/>
      <c r="J14" s="27"/>
    </row>
    <row r="15" spans="1:24" ht="43.2" x14ac:dyDescent="0.3">
      <c r="A15" s="52">
        <v>10</v>
      </c>
      <c r="B15" s="40" t="s">
        <v>239</v>
      </c>
      <c r="C15" s="27"/>
      <c r="D15" s="27"/>
      <c r="E15" s="27"/>
      <c r="F15" s="27"/>
      <c r="G15" s="27"/>
      <c r="H15" s="51"/>
      <c r="I15" s="27"/>
      <c r="J15" s="27"/>
    </row>
    <row r="16" spans="1:24" x14ac:dyDescent="0.3">
      <c r="A16" s="52">
        <v>11</v>
      </c>
      <c r="B16" s="40" t="s">
        <v>240</v>
      </c>
      <c r="C16" s="27"/>
      <c r="D16" s="27"/>
      <c r="E16" s="27"/>
      <c r="F16" s="27"/>
      <c r="G16" s="27"/>
      <c r="H16" s="51"/>
      <c r="I16" s="27"/>
      <c r="J16" s="27"/>
    </row>
    <row r="17" spans="1:12" x14ac:dyDescent="0.3">
      <c r="A17" s="52">
        <v>12</v>
      </c>
      <c r="B17" s="40" t="s">
        <v>241</v>
      </c>
      <c r="C17" s="27"/>
      <c r="D17" s="27"/>
      <c r="E17" s="27"/>
      <c r="F17" s="27"/>
      <c r="G17" s="27"/>
      <c r="H17" s="51"/>
      <c r="I17" s="27"/>
      <c r="J17" s="27"/>
    </row>
    <row r="18" spans="1:12" ht="28.8" x14ac:dyDescent="0.3">
      <c r="A18" s="52">
        <v>13</v>
      </c>
      <c r="B18" s="50" t="s">
        <v>185</v>
      </c>
      <c r="C18" s="27"/>
      <c r="D18" s="27"/>
      <c r="E18" s="27"/>
      <c r="F18" s="27"/>
      <c r="G18" s="27"/>
      <c r="H18" s="51"/>
      <c r="I18" s="27"/>
      <c r="J18" s="27"/>
    </row>
    <row r="19" spans="1:12" x14ac:dyDescent="0.3">
      <c r="A19" s="52">
        <v>14</v>
      </c>
      <c r="B19" s="40" t="s">
        <v>237</v>
      </c>
      <c r="C19" s="27"/>
      <c r="D19" s="27"/>
      <c r="E19" s="27"/>
      <c r="F19" s="27"/>
      <c r="G19" s="27"/>
      <c r="H19" s="51"/>
      <c r="I19" s="27"/>
      <c r="J19" s="27"/>
    </row>
    <row r="20" spans="1:12" x14ac:dyDescent="0.3">
      <c r="A20" s="52">
        <v>15</v>
      </c>
      <c r="B20" s="40" t="s">
        <v>238</v>
      </c>
      <c r="C20" s="27"/>
      <c r="D20" s="27"/>
      <c r="E20" s="27"/>
      <c r="F20" s="27"/>
      <c r="G20" s="27"/>
      <c r="H20" s="51"/>
      <c r="I20" s="27"/>
      <c r="J20" s="27"/>
    </row>
    <row r="21" spans="1:12" ht="43.2" x14ac:dyDescent="0.3">
      <c r="A21" s="52">
        <v>16</v>
      </c>
      <c r="B21" s="40" t="s">
        <v>239</v>
      </c>
      <c r="C21" s="27"/>
      <c r="D21" s="27"/>
      <c r="E21" s="27"/>
      <c r="F21" s="27"/>
      <c r="G21" s="27"/>
      <c r="H21" s="51"/>
      <c r="I21" s="27"/>
      <c r="J21" s="27"/>
    </row>
    <row r="22" spans="1:12" x14ac:dyDescent="0.3">
      <c r="A22" s="52">
        <v>17</v>
      </c>
      <c r="B22" s="40" t="s">
        <v>240</v>
      </c>
      <c r="C22" s="27"/>
      <c r="D22" s="27"/>
      <c r="E22" s="27"/>
      <c r="F22" s="27"/>
      <c r="G22" s="27"/>
      <c r="H22" s="51"/>
      <c r="I22" s="27"/>
      <c r="J22" s="27"/>
    </row>
    <row r="23" spans="1:12" x14ac:dyDescent="0.3">
      <c r="A23" s="52">
        <v>18</v>
      </c>
      <c r="B23" s="40" t="s">
        <v>241</v>
      </c>
      <c r="C23" s="27"/>
      <c r="D23" s="27"/>
      <c r="E23" s="27"/>
      <c r="F23" s="27"/>
      <c r="G23" s="27"/>
      <c r="H23" s="51"/>
      <c r="I23" s="27"/>
      <c r="J23" s="27"/>
    </row>
    <row r="24" spans="1:12" x14ac:dyDescent="0.3">
      <c r="A24" s="52">
        <v>19</v>
      </c>
      <c r="B24" s="53" t="s">
        <v>208</v>
      </c>
      <c r="C24" s="27"/>
      <c r="D24" s="27"/>
      <c r="E24" s="27"/>
      <c r="F24" s="27"/>
      <c r="G24" s="27"/>
      <c r="H24" s="51"/>
      <c r="I24" s="27"/>
      <c r="J24" s="27"/>
    </row>
    <row r="25" spans="1:12" x14ac:dyDescent="0.3">
      <c r="A25" s="52">
        <v>20</v>
      </c>
      <c r="B25" s="40" t="s">
        <v>237</v>
      </c>
      <c r="C25" s="27"/>
      <c r="D25" s="27"/>
      <c r="E25" s="27"/>
      <c r="F25" s="27"/>
      <c r="G25" s="27"/>
      <c r="H25" s="51"/>
      <c r="I25" s="27"/>
      <c r="J25" s="27"/>
      <c r="L25" s="50"/>
    </row>
    <row r="26" spans="1:12" x14ac:dyDescent="0.3">
      <c r="A26" s="52">
        <v>21</v>
      </c>
      <c r="B26" s="40" t="s">
        <v>238</v>
      </c>
      <c r="C26" s="27"/>
      <c r="D26" s="27"/>
      <c r="E26" s="27"/>
      <c r="F26" s="27"/>
      <c r="G26" s="27"/>
      <c r="H26" s="51"/>
      <c r="I26" s="27"/>
      <c r="J26" s="27"/>
    </row>
    <row r="27" spans="1:12" ht="43.2" x14ac:dyDescent="0.3">
      <c r="A27" s="52">
        <v>22</v>
      </c>
      <c r="B27" s="40" t="s">
        <v>239</v>
      </c>
      <c r="C27" s="27"/>
      <c r="D27" s="27"/>
      <c r="E27" s="27"/>
      <c r="F27" s="27"/>
      <c r="G27" s="27"/>
      <c r="H27" s="51"/>
      <c r="I27" s="27"/>
      <c r="J27" s="27"/>
    </row>
    <row r="28" spans="1:12" x14ac:dyDescent="0.3">
      <c r="A28" s="52">
        <v>23</v>
      </c>
      <c r="B28" s="40" t="s">
        <v>240</v>
      </c>
      <c r="C28" s="27"/>
      <c r="D28" s="27"/>
      <c r="E28" s="27"/>
      <c r="F28" s="27"/>
      <c r="G28" s="27"/>
      <c r="H28" s="51"/>
      <c r="I28" s="27"/>
      <c r="J28" s="27"/>
    </row>
    <row r="29" spans="1:12" x14ac:dyDescent="0.3">
      <c r="A29" s="52">
        <v>24</v>
      </c>
      <c r="B29" s="40" t="s">
        <v>241</v>
      </c>
      <c r="C29" s="27"/>
      <c r="D29" s="27"/>
      <c r="E29" s="27"/>
      <c r="F29" s="27"/>
      <c r="G29" s="27"/>
      <c r="H29" s="51"/>
      <c r="I29" s="27"/>
      <c r="J29" s="27"/>
    </row>
    <row r="30" spans="1:12" x14ac:dyDescent="0.3">
      <c r="A30" s="52">
        <v>25</v>
      </c>
      <c r="B30" s="54" t="s">
        <v>242</v>
      </c>
      <c r="C30" s="27"/>
      <c r="D30" s="27"/>
      <c r="E30" s="27"/>
      <c r="F30" s="27"/>
      <c r="G30" s="27"/>
      <c r="H30" s="51"/>
      <c r="I30" s="27"/>
      <c r="J30" s="27"/>
    </row>
  </sheetData>
  <pageMargins left="0.70866141732283472" right="0.70866141732283472" top="0.74803149606299213" bottom="0.74803149606299213" header="0.31496062992125984" footer="0.31496062992125984"/>
  <pageSetup paperSize="9" scale="65" fitToHeight="0" orientation="landscape" cellComments="asDisplayed" r:id="rId1"/>
  <headerFooter>
    <oddHeader>&amp;CEN
Annex XXXIII</oddHeader>
    <oddFooter>&amp;C&amp;P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C9DB2-15B7-4BD5-ADB6-A9F9E3016086}">
  <sheetPr>
    <tabColor theme="8"/>
  </sheetPr>
  <dimension ref="A1:C19"/>
  <sheetViews>
    <sheetView showGridLines="0" zoomScaleNormal="100" workbookViewId="0"/>
  </sheetViews>
  <sheetFormatPr baseColWidth="10" defaultColWidth="9.109375" defaultRowHeight="14.4" x14ac:dyDescent="0.3"/>
  <cols>
    <col min="1" max="1" width="8.6640625" customWidth="1"/>
    <col min="2" max="2" width="42.33203125" customWidth="1"/>
    <col min="3" max="3" width="48.109375" customWidth="1"/>
    <col min="7" max="7" width="42.33203125" customWidth="1"/>
    <col min="8" max="8" width="48.109375" customWidth="1"/>
  </cols>
  <sheetData>
    <row r="1" spans="1:3" ht="33.75" customHeight="1" x14ac:dyDescent="0.3">
      <c r="A1" s="55" t="s">
        <v>243</v>
      </c>
    </row>
    <row r="2" spans="1:3" ht="18" customHeight="1" x14ac:dyDescent="0.3">
      <c r="C2" s="52" t="s">
        <v>2</v>
      </c>
    </row>
    <row r="3" spans="1:3" ht="28.8" x14ac:dyDescent="0.3">
      <c r="B3" s="52" t="s">
        <v>244</v>
      </c>
      <c r="C3" s="56" t="s">
        <v>245</v>
      </c>
    </row>
    <row r="4" spans="1:3" x14ac:dyDescent="0.3">
      <c r="A4" s="52">
        <v>1</v>
      </c>
      <c r="B4" s="57" t="s">
        <v>246</v>
      </c>
      <c r="C4" s="4"/>
    </row>
    <row r="5" spans="1:3" x14ac:dyDescent="0.3">
      <c r="A5" s="52">
        <v>2</v>
      </c>
      <c r="B5" s="57" t="s">
        <v>247</v>
      </c>
      <c r="C5" s="4"/>
    </row>
    <row r="6" spans="1:3" x14ac:dyDescent="0.3">
      <c r="A6" s="52">
        <v>3</v>
      </c>
      <c r="B6" s="57" t="s">
        <v>248</v>
      </c>
      <c r="C6" s="4"/>
    </row>
    <row r="7" spans="1:3" x14ac:dyDescent="0.3">
      <c r="A7" s="52">
        <v>4</v>
      </c>
      <c r="B7" s="57" t="s">
        <v>249</v>
      </c>
      <c r="C7" s="4"/>
    </row>
    <row r="8" spans="1:3" x14ac:dyDescent="0.3">
      <c r="A8" s="52">
        <v>5</v>
      </c>
      <c r="B8" s="57" t="s">
        <v>250</v>
      </c>
      <c r="C8" s="4"/>
    </row>
    <row r="9" spans="1:3" x14ac:dyDescent="0.3">
      <c r="A9" s="52">
        <v>6</v>
      </c>
      <c r="B9" s="57" t="s">
        <v>251</v>
      </c>
      <c r="C9" s="4"/>
    </row>
    <row r="10" spans="1:3" x14ac:dyDescent="0.3">
      <c r="A10" s="52">
        <v>7</v>
      </c>
      <c r="B10" s="57" t="s">
        <v>252</v>
      </c>
      <c r="C10" s="4"/>
    </row>
    <row r="11" spans="1:3" x14ac:dyDescent="0.3">
      <c r="A11" s="52">
        <v>8</v>
      </c>
      <c r="B11" s="57" t="s">
        <v>253</v>
      </c>
      <c r="C11" s="4"/>
    </row>
    <row r="12" spans="1:3" x14ac:dyDescent="0.3">
      <c r="A12" s="52">
        <v>9</v>
      </c>
      <c r="B12" s="57" t="s">
        <v>254</v>
      </c>
      <c r="C12" s="4"/>
    </row>
    <row r="13" spans="1:3" x14ac:dyDescent="0.3">
      <c r="A13" s="52">
        <v>10</v>
      </c>
      <c r="B13" s="57" t="s">
        <v>255</v>
      </c>
      <c r="C13" s="4"/>
    </row>
    <row r="14" spans="1:3" x14ac:dyDescent="0.3">
      <c r="A14" s="52">
        <v>11</v>
      </c>
      <c r="B14" s="57" t="s">
        <v>256</v>
      </c>
      <c r="C14" s="4"/>
    </row>
    <row r="15" spans="1:3" ht="28.8" x14ac:dyDescent="0.3">
      <c r="A15" s="58" t="s">
        <v>257</v>
      </c>
      <c r="B15" s="53" t="s">
        <v>258</v>
      </c>
      <c r="C15" s="4"/>
    </row>
    <row r="19" spans="3:3" x14ac:dyDescent="0.3">
      <c r="C19" s="2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&amp;CEN 
Annex XXXIII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AF1D4-ED2D-49E8-A473-06F0C35F9547}">
  <sheetPr>
    <tabColor theme="8"/>
  </sheetPr>
  <dimension ref="A1:G44"/>
  <sheetViews>
    <sheetView showGridLines="0" zoomScaleNormal="100" workbookViewId="0">
      <selection activeCell="G16" sqref="G16"/>
    </sheetView>
  </sheetViews>
  <sheetFormatPr baseColWidth="10" defaultColWidth="9.109375" defaultRowHeight="14.4" x14ac:dyDescent="0.3"/>
  <cols>
    <col min="1" max="1" width="1" style="18" customWidth="1"/>
    <col min="2" max="2" width="7.88671875" style="18" customWidth="1"/>
    <col min="3" max="3" width="64.44140625" style="18" customWidth="1"/>
    <col min="4" max="4" width="13.88671875" style="18" customWidth="1"/>
    <col min="5" max="5" width="14.109375" style="18" customWidth="1"/>
    <col min="6" max="7" width="16.5546875" style="18" customWidth="1"/>
    <col min="8" max="16384" width="9.109375" style="18"/>
  </cols>
  <sheetData>
    <row r="1" spans="1:7" x14ac:dyDescent="0.3">
      <c r="A1" s="29"/>
      <c r="B1" s="29"/>
      <c r="C1" s="29"/>
      <c r="D1" s="29"/>
      <c r="E1" s="29"/>
      <c r="F1" s="29"/>
      <c r="G1" s="29"/>
    </row>
    <row r="2" spans="1:7" x14ac:dyDescent="0.3">
      <c r="A2" s="29"/>
      <c r="B2" s="30" t="s">
        <v>66</v>
      </c>
    </row>
    <row r="3" spans="1:7" x14ac:dyDescent="0.3">
      <c r="A3" s="29"/>
      <c r="B3" s="2" t="s">
        <v>1</v>
      </c>
    </row>
    <row r="4" spans="1:7" x14ac:dyDescent="0.3">
      <c r="A4" s="29"/>
    </row>
    <row r="5" spans="1:7" x14ac:dyDescent="0.3">
      <c r="A5" s="29"/>
      <c r="B5" s="154"/>
      <c r="C5" s="155"/>
      <c r="D5" s="158" t="s">
        <v>67</v>
      </c>
      <c r="E5" s="158"/>
      <c r="F5" s="16" t="s">
        <v>68</v>
      </c>
      <c r="G5" s="66"/>
    </row>
    <row r="6" spans="1:7" x14ac:dyDescent="0.3">
      <c r="A6" s="29"/>
      <c r="B6" s="154"/>
      <c r="C6" s="155"/>
      <c r="D6" s="16" t="s">
        <v>2</v>
      </c>
      <c r="E6" s="16" t="s">
        <v>5</v>
      </c>
      <c r="F6" s="16" t="s">
        <v>3</v>
      </c>
      <c r="G6" s="66"/>
    </row>
    <row r="7" spans="1:7" x14ac:dyDescent="0.3">
      <c r="A7" s="29"/>
      <c r="B7" s="156"/>
      <c r="C7" s="157"/>
      <c r="D7" s="60">
        <v>46022</v>
      </c>
      <c r="E7" s="60">
        <v>45657</v>
      </c>
      <c r="F7" s="60">
        <v>46022</v>
      </c>
      <c r="G7" s="67"/>
    </row>
    <row r="8" spans="1:7" ht="15" customHeight="1" x14ac:dyDescent="0.3">
      <c r="A8" s="29"/>
      <c r="B8" s="16">
        <v>1</v>
      </c>
      <c r="C8" s="19" t="s">
        <v>69</v>
      </c>
      <c r="D8" s="63">
        <f>13302512.126-D14-D35</f>
        <v>12215864.742999999</v>
      </c>
      <c r="E8" s="63">
        <f>12329956.959-E14-E35</f>
        <v>11287433.537</v>
      </c>
      <c r="F8" s="63">
        <f>+D8*8%</f>
        <v>977269.17943999998</v>
      </c>
      <c r="G8" s="68"/>
    </row>
    <row r="9" spans="1:7" ht="15" customHeight="1" x14ac:dyDescent="0.3">
      <c r="A9" s="29"/>
      <c r="B9" s="16">
        <v>2</v>
      </c>
      <c r="C9" s="31" t="s">
        <v>70</v>
      </c>
      <c r="D9" s="63">
        <f>12232204.32-D15</f>
        <v>12201375.968</v>
      </c>
      <c r="E9" s="63">
        <f>11308976.673-E15</f>
        <v>11272995.673</v>
      </c>
      <c r="F9" s="63">
        <f>+D9*8%</f>
        <v>976110.07744000002</v>
      </c>
      <c r="G9" s="68"/>
    </row>
    <row r="10" spans="1:7" ht="15" customHeight="1" x14ac:dyDescent="0.3">
      <c r="A10" s="29"/>
      <c r="B10" s="16">
        <v>3</v>
      </c>
      <c r="C10" s="62" t="s">
        <v>71</v>
      </c>
      <c r="D10" s="64"/>
      <c r="E10" s="64"/>
      <c r="F10" s="64"/>
      <c r="G10" s="69"/>
    </row>
    <row r="11" spans="1:7" ht="15" customHeight="1" x14ac:dyDescent="0.3">
      <c r="A11" s="29"/>
      <c r="B11" s="16">
        <v>4</v>
      </c>
      <c r="C11" s="62" t="s">
        <v>71</v>
      </c>
      <c r="D11" s="19"/>
      <c r="E11" s="19"/>
      <c r="F11" s="64"/>
      <c r="G11" s="69"/>
    </row>
    <row r="12" spans="1:7" ht="15" customHeight="1" x14ac:dyDescent="0.3">
      <c r="A12" s="29"/>
      <c r="B12" s="16" t="s">
        <v>72</v>
      </c>
      <c r="C12" s="62" t="s">
        <v>71</v>
      </c>
      <c r="D12" s="19"/>
      <c r="E12" s="19"/>
      <c r="F12" s="64"/>
      <c r="G12" s="69"/>
    </row>
    <row r="13" spans="1:7" ht="15" customHeight="1" x14ac:dyDescent="0.3">
      <c r="A13" s="29"/>
      <c r="B13" s="16">
        <v>5</v>
      </c>
      <c r="C13" s="62" t="s">
        <v>71</v>
      </c>
      <c r="D13" s="19"/>
      <c r="E13" s="19"/>
      <c r="F13" s="64"/>
      <c r="G13" s="69"/>
    </row>
    <row r="14" spans="1:7" ht="15" customHeight="1" x14ac:dyDescent="0.3">
      <c r="A14" s="29"/>
      <c r="B14" s="16">
        <v>6</v>
      </c>
      <c r="C14" s="19" t="s">
        <v>73</v>
      </c>
      <c r="D14" s="63">
        <f>+D15+D18</f>
        <v>167690.28700000001</v>
      </c>
      <c r="E14" s="63">
        <v>108715</v>
      </c>
      <c r="F14" s="63">
        <f>+D14*8%</f>
        <v>13415.222960000001</v>
      </c>
      <c r="G14" s="68"/>
    </row>
    <row r="15" spans="1:7" ht="15" customHeight="1" x14ac:dyDescent="0.3">
      <c r="A15" s="29"/>
      <c r="B15" s="16">
        <v>7</v>
      </c>
      <c r="C15" s="31" t="s">
        <v>70</v>
      </c>
      <c r="D15" s="63">
        <v>30828.351999999999</v>
      </c>
      <c r="E15" s="63">
        <v>35981</v>
      </c>
      <c r="F15" s="63">
        <f>+D15*8%</f>
        <v>2466.2681600000001</v>
      </c>
      <c r="G15" s="68"/>
    </row>
    <row r="16" spans="1:7" ht="15" customHeight="1" x14ac:dyDescent="0.3">
      <c r="A16" s="29"/>
      <c r="B16" s="16">
        <v>8</v>
      </c>
      <c r="C16" s="31" t="s">
        <v>74</v>
      </c>
      <c r="D16" s="19"/>
      <c r="E16" s="19"/>
      <c r="F16" s="19"/>
      <c r="G16" s="70"/>
    </row>
    <row r="17" spans="1:7" ht="15" customHeight="1" x14ac:dyDescent="0.3">
      <c r="A17" s="29"/>
      <c r="B17" s="16" t="s">
        <v>27</v>
      </c>
      <c r="C17" s="31" t="s">
        <v>75</v>
      </c>
      <c r="D17" s="19"/>
      <c r="E17" s="19"/>
      <c r="F17" s="19"/>
      <c r="G17" s="70"/>
    </row>
    <row r="18" spans="1:7" ht="15" customHeight="1" x14ac:dyDescent="0.3">
      <c r="A18" s="29"/>
      <c r="B18" s="16" t="s">
        <v>76</v>
      </c>
      <c r="C18" s="31" t="s">
        <v>77</v>
      </c>
      <c r="D18" s="63">
        <v>136861.935</v>
      </c>
      <c r="E18" s="63">
        <v>72734</v>
      </c>
      <c r="F18" s="63">
        <f>+D18*8%</f>
        <v>10948.9548</v>
      </c>
      <c r="G18" s="68"/>
    </row>
    <row r="19" spans="1:7" ht="15" customHeight="1" x14ac:dyDescent="0.3">
      <c r="A19" s="29"/>
      <c r="B19" s="16">
        <v>9</v>
      </c>
      <c r="C19" s="31" t="s">
        <v>78</v>
      </c>
      <c r="D19" s="64">
        <f>+D14-D15-D16-D17-D18</f>
        <v>0</v>
      </c>
      <c r="E19" s="64">
        <f>+E14-E15-E16-E17-E18</f>
        <v>0</v>
      </c>
      <c r="F19" s="63">
        <f>+D19*8%</f>
        <v>0</v>
      </c>
      <c r="G19" s="68"/>
    </row>
    <row r="20" spans="1:7" ht="15" customHeight="1" x14ac:dyDescent="0.3">
      <c r="A20" s="29"/>
      <c r="B20" s="16">
        <v>10</v>
      </c>
      <c r="C20" s="61" t="s">
        <v>79</v>
      </c>
      <c r="D20" s="32"/>
      <c r="E20" s="32"/>
      <c r="F20" s="32"/>
      <c r="G20" s="68"/>
    </row>
    <row r="21" spans="1:7" ht="15" customHeight="1" x14ac:dyDescent="0.3">
      <c r="A21" s="29"/>
      <c r="B21" s="16">
        <v>11</v>
      </c>
      <c r="C21" s="61" t="s">
        <v>79</v>
      </c>
      <c r="D21" s="32"/>
      <c r="E21" s="32"/>
      <c r="F21" s="32"/>
      <c r="G21" s="68"/>
    </row>
    <row r="22" spans="1:7" ht="15" customHeight="1" x14ac:dyDescent="0.3">
      <c r="A22" s="29"/>
      <c r="B22" s="16">
        <v>12</v>
      </c>
      <c r="C22" s="61" t="s">
        <v>79</v>
      </c>
      <c r="D22" s="32"/>
      <c r="E22" s="32"/>
      <c r="F22" s="32"/>
      <c r="G22" s="68"/>
    </row>
    <row r="23" spans="1:7" ht="15" customHeight="1" x14ac:dyDescent="0.3">
      <c r="A23" s="29"/>
      <c r="B23" s="16">
        <v>13</v>
      </c>
      <c r="C23" s="61" t="s">
        <v>79</v>
      </c>
      <c r="D23" s="32"/>
      <c r="E23" s="32"/>
      <c r="F23" s="32"/>
      <c r="G23" s="68"/>
    </row>
    <row r="24" spans="1:7" ht="15" customHeight="1" x14ac:dyDescent="0.3">
      <c r="A24" s="29"/>
      <c r="B24" s="16">
        <v>14</v>
      </c>
      <c r="C24" s="61" t="s">
        <v>79</v>
      </c>
      <c r="D24" s="32"/>
      <c r="E24" s="32"/>
      <c r="F24" s="32"/>
      <c r="G24" s="68"/>
    </row>
    <row r="25" spans="1:7" ht="15" customHeight="1" x14ac:dyDescent="0.3">
      <c r="A25" s="29"/>
      <c r="B25" s="16">
        <v>15</v>
      </c>
      <c r="C25" s="19" t="s">
        <v>80</v>
      </c>
      <c r="D25" s="19"/>
      <c r="E25" s="19"/>
      <c r="F25" s="63">
        <f>+D25*8%</f>
        <v>0</v>
      </c>
      <c r="G25" s="68"/>
    </row>
    <row r="26" spans="1:7" ht="15" customHeight="1" x14ac:dyDescent="0.3">
      <c r="A26" s="29"/>
      <c r="B26" s="16">
        <v>16</v>
      </c>
      <c r="C26" s="19" t="s">
        <v>81</v>
      </c>
      <c r="D26" s="19"/>
      <c r="E26" s="19"/>
      <c r="F26" s="63">
        <f>+D26*8%</f>
        <v>0</v>
      </c>
      <c r="G26" s="68"/>
    </row>
    <row r="27" spans="1:7" ht="15" customHeight="1" x14ac:dyDescent="0.3">
      <c r="A27" s="29"/>
      <c r="B27" s="16">
        <v>17</v>
      </c>
      <c r="C27" s="62" t="s">
        <v>82</v>
      </c>
      <c r="D27" s="19"/>
      <c r="E27" s="19"/>
      <c r="F27" s="19"/>
      <c r="G27" s="70"/>
    </row>
    <row r="28" spans="1:7" ht="15" customHeight="1" x14ac:dyDescent="0.3">
      <c r="A28" s="29"/>
      <c r="B28" s="16">
        <v>18</v>
      </c>
      <c r="C28" s="62" t="s">
        <v>82</v>
      </c>
      <c r="D28" s="19"/>
      <c r="E28" s="19"/>
      <c r="F28" s="19"/>
      <c r="G28" s="70"/>
    </row>
    <row r="29" spans="1:7" ht="15" customHeight="1" x14ac:dyDescent="0.3">
      <c r="A29" s="29"/>
      <c r="B29" s="16">
        <v>19</v>
      </c>
      <c r="C29" s="62" t="s">
        <v>82</v>
      </c>
      <c r="D29" s="19"/>
      <c r="E29" s="19"/>
      <c r="F29" s="19"/>
      <c r="G29" s="70"/>
    </row>
    <row r="30" spans="1:7" ht="15" customHeight="1" x14ac:dyDescent="0.3">
      <c r="A30" s="29"/>
      <c r="B30" s="16" t="s">
        <v>83</v>
      </c>
      <c r="C30" s="62" t="s">
        <v>82</v>
      </c>
      <c r="D30" s="19"/>
      <c r="E30" s="19"/>
      <c r="F30" s="19"/>
      <c r="G30" s="70"/>
    </row>
    <row r="31" spans="1:7" ht="15" customHeight="1" x14ac:dyDescent="0.3">
      <c r="A31" s="29"/>
      <c r="B31" s="16">
        <v>20</v>
      </c>
      <c r="C31" s="19" t="s">
        <v>84</v>
      </c>
      <c r="D31" s="19"/>
      <c r="E31" s="19"/>
      <c r="F31" s="63">
        <f>+D31*8%</f>
        <v>0</v>
      </c>
      <c r="G31" s="68"/>
    </row>
    <row r="32" spans="1:7" ht="15" customHeight="1" x14ac:dyDescent="0.3">
      <c r="A32" s="29"/>
      <c r="B32" s="16">
        <v>21</v>
      </c>
      <c r="C32" s="31" t="s">
        <v>70</v>
      </c>
      <c r="D32" s="19"/>
      <c r="E32" s="19"/>
      <c r="F32" s="63">
        <f>+D32*8%</f>
        <v>0</v>
      </c>
      <c r="G32" s="68"/>
    </row>
    <row r="33" spans="1:7" ht="15" customHeight="1" x14ac:dyDescent="0.3">
      <c r="A33" s="29"/>
      <c r="B33" s="16">
        <v>22</v>
      </c>
      <c r="C33" s="31" t="s">
        <v>85</v>
      </c>
      <c r="D33" s="19"/>
      <c r="E33" s="19"/>
      <c r="F33" s="19"/>
      <c r="G33" s="70"/>
    </row>
    <row r="34" spans="1:7" ht="15" customHeight="1" x14ac:dyDescent="0.3">
      <c r="A34" s="29"/>
      <c r="B34" s="16" t="s">
        <v>86</v>
      </c>
      <c r="C34" s="19" t="s">
        <v>87</v>
      </c>
      <c r="D34" s="19"/>
      <c r="E34" s="19"/>
      <c r="F34" s="63">
        <f>+D34*8%</f>
        <v>0</v>
      </c>
      <c r="G34" s="68"/>
    </row>
    <row r="35" spans="1:7" ht="15" customHeight="1" x14ac:dyDescent="0.3">
      <c r="A35" s="29"/>
      <c r="B35" s="16">
        <v>23</v>
      </c>
      <c r="C35" s="19" t="s">
        <v>88</v>
      </c>
      <c r="D35" s="65">
        <v>918957.09600000002</v>
      </c>
      <c r="E35" s="65">
        <v>933808.42200000002</v>
      </c>
      <c r="F35" s="65">
        <f>+D35*8%</f>
        <v>73516.567680000007</v>
      </c>
      <c r="G35" s="72"/>
    </row>
    <row r="36" spans="1:7" ht="15" customHeight="1" x14ac:dyDescent="0.3">
      <c r="A36" s="29"/>
      <c r="B36" s="16" t="s">
        <v>89</v>
      </c>
      <c r="C36" s="19" t="s">
        <v>90</v>
      </c>
      <c r="D36" s="63">
        <f>+D35</f>
        <v>918957.09600000002</v>
      </c>
      <c r="E36" s="63">
        <f>+E35</f>
        <v>933808.42200000002</v>
      </c>
      <c r="F36" s="63">
        <f>+D36*8%</f>
        <v>73516.567680000007</v>
      </c>
      <c r="G36" s="68"/>
    </row>
    <row r="37" spans="1:7" ht="15" customHeight="1" x14ac:dyDescent="0.3">
      <c r="A37" s="29"/>
      <c r="B37" s="16" t="s">
        <v>91</v>
      </c>
      <c r="C37" s="19" t="s">
        <v>70</v>
      </c>
      <c r="D37" s="19"/>
      <c r="E37" s="19"/>
      <c r="F37" s="19"/>
      <c r="G37" s="70"/>
    </row>
    <row r="38" spans="1:7" ht="15" customHeight="1" x14ac:dyDescent="0.3">
      <c r="A38" s="29"/>
      <c r="B38" s="16" t="s">
        <v>92</v>
      </c>
      <c r="C38" s="19" t="s">
        <v>93</v>
      </c>
      <c r="D38" s="19"/>
      <c r="E38" s="19"/>
      <c r="F38" s="19"/>
      <c r="G38" s="70"/>
    </row>
    <row r="39" spans="1:7" ht="15" customHeight="1" x14ac:dyDescent="0.3">
      <c r="A39" s="29"/>
      <c r="B39" s="16">
        <v>24</v>
      </c>
      <c r="C39" s="19" t="s">
        <v>94</v>
      </c>
      <c r="D39" s="19"/>
      <c r="E39" s="19"/>
      <c r="F39" s="63">
        <f>+D39*8%</f>
        <v>0</v>
      </c>
      <c r="G39" s="68"/>
    </row>
    <row r="40" spans="1:7" ht="15" customHeight="1" x14ac:dyDescent="0.3">
      <c r="A40" s="29"/>
      <c r="B40" s="16">
        <v>25</v>
      </c>
      <c r="C40" s="61" t="s">
        <v>79</v>
      </c>
      <c r="D40" s="32"/>
      <c r="E40" s="32"/>
      <c r="F40" s="32"/>
      <c r="G40" s="71"/>
    </row>
    <row r="41" spans="1:7" ht="15" customHeight="1" x14ac:dyDescent="0.3">
      <c r="A41" s="29"/>
      <c r="B41" s="16">
        <v>26</v>
      </c>
      <c r="C41" s="61" t="s">
        <v>79</v>
      </c>
      <c r="D41" s="32"/>
      <c r="E41" s="32"/>
      <c r="F41" s="32"/>
      <c r="G41" s="71"/>
    </row>
    <row r="42" spans="1:7" ht="15" customHeight="1" x14ac:dyDescent="0.3">
      <c r="A42" s="29"/>
      <c r="B42" s="16">
        <v>27</v>
      </c>
      <c r="C42" s="61" t="s">
        <v>79</v>
      </c>
      <c r="D42" s="32"/>
      <c r="E42" s="32"/>
      <c r="F42" s="32"/>
      <c r="G42" s="71"/>
    </row>
    <row r="43" spans="1:7" ht="15" customHeight="1" x14ac:dyDescent="0.3">
      <c r="A43" s="29"/>
      <c r="B43" s="16">
        <v>28</v>
      </c>
      <c r="C43" s="61" t="s">
        <v>79</v>
      </c>
      <c r="D43" s="32"/>
      <c r="E43" s="32"/>
      <c r="F43" s="32"/>
      <c r="G43" s="71"/>
    </row>
    <row r="44" spans="1:7" ht="15" customHeight="1" x14ac:dyDescent="0.3">
      <c r="A44" s="29"/>
      <c r="B44" s="33">
        <v>29</v>
      </c>
      <c r="C44" s="34" t="s">
        <v>95</v>
      </c>
      <c r="D44" s="136">
        <f>+D8+D14+D25+D26+D31+D34+D35</f>
        <v>13302512.126</v>
      </c>
      <c r="E44" s="136">
        <f>+E8+E14+E25+E26+E31+E34+E35</f>
        <v>12329956.959000001</v>
      </c>
      <c r="F44" s="136">
        <f>+D44*8%</f>
        <v>1064200.9700800001</v>
      </c>
      <c r="G44" s="73"/>
    </row>
  </sheetData>
  <mergeCells count="2">
    <mergeCell ref="B5:C7"/>
    <mergeCell ref="D5:E5"/>
  </mergeCells>
  <pageMargins left="0.7" right="0.7" top="0.75" bottom="0.75" header="0.3" footer="0.3"/>
  <pageSetup paperSize="9" orientation="landscape" r:id="rId1"/>
  <headerFooter>
    <oddHeader>&amp;CEN
Annex I</oddHead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6F138-6228-48B6-B3CE-D059F6B17EC1}">
  <sheetPr>
    <tabColor theme="8" tint="0.39997558519241921"/>
    <pageSetUpPr fitToPage="1"/>
  </sheetPr>
  <dimension ref="A1:N31"/>
  <sheetViews>
    <sheetView showGridLines="0" zoomScaleNormal="100" workbookViewId="0">
      <selection activeCell="C35" sqref="C35"/>
    </sheetView>
  </sheetViews>
  <sheetFormatPr baseColWidth="10" defaultColWidth="9.109375" defaultRowHeight="14.4" x14ac:dyDescent="0.3"/>
  <cols>
    <col min="2" max="2" width="27.5546875" customWidth="1"/>
    <col min="3" max="3" width="19.33203125" bestFit="1" customWidth="1"/>
    <col min="4" max="4" width="11.6640625" bestFit="1" customWidth="1"/>
    <col min="5" max="5" width="9.5546875" bestFit="1" customWidth="1"/>
    <col min="6" max="6" width="13.33203125" customWidth="1"/>
    <col min="7" max="7" width="14.44140625" bestFit="1" customWidth="1"/>
    <col min="8" max="8" width="19.33203125" bestFit="1" customWidth="1"/>
    <col min="9" max="9" width="17.109375" customWidth="1"/>
    <col min="10" max="10" width="10.33203125" customWidth="1"/>
    <col min="11" max="11" width="9.5546875" bestFit="1" customWidth="1"/>
  </cols>
  <sheetData>
    <row r="1" spans="1:14" x14ac:dyDescent="0.3">
      <c r="A1" s="74" t="s">
        <v>96</v>
      </c>
    </row>
    <row r="2" spans="1:14" ht="16.2" thickBot="1" x14ac:dyDescent="0.35">
      <c r="A2" s="75"/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</row>
    <row r="3" spans="1:14" ht="16.2" thickBot="1" x14ac:dyDescent="0.35">
      <c r="A3" s="77"/>
      <c r="B3" s="77"/>
      <c r="C3" s="78" t="s">
        <v>2</v>
      </c>
      <c r="D3" s="79" t="s">
        <v>5</v>
      </c>
      <c r="E3" s="79" t="s">
        <v>3</v>
      </c>
      <c r="F3" s="79" t="s">
        <v>6</v>
      </c>
      <c r="G3" s="79" t="s">
        <v>4</v>
      </c>
      <c r="H3" s="79" t="s">
        <v>97</v>
      </c>
      <c r="I3" s="79" t="s">
        <v>98</v>
      </c>
      <c r="J3" s="79" t="s">
        <v>99</v>
      </c>
      <c r="K3" s="79" t="s">
        <v>100</v>
      </c>
      <c r="L3" s="79" t="s">
        <v>101</v>
      </c>
      <c r="M3" s="79" t="s">
        <v>102</v>
      </c>
      <c r="N3" s="79" t="s">
        <v>103</v>
      </c>
    </row>
    <row r="4" spans="1:14" ht="16.2" thickBot="1" x14ac:dyDescent="0.35">
      <c r="A4" s="77"/>
      <c r="B4" s="77"/>
      <c r="C4" s="166" t="s">
        <v>104</v>
      </c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8"/>
    </row>
    <row r="5" spans="1:14" ht="16.2" thickBot="1" x14ac:dyDescent="0.35">
      <c r="A5" s="77"/>
      <c r="B5" s="77"/>
      <c r="C5" s="169" t="s">
        <v>105</v>
      </c>
      <c r="D5" s="170"/>
      <c r="E5" s="171"/>
      <c r="F5" s="172" t="s">
        <v>106</v>
      </c>
      <c r="G5" s="170"/>
      <c r="H5" s="170"/>
      <c r="I5" s="170"/>
      <c r="J5" s="170"/>
      <c r="K5" s="170"/>
      <c r="L5" s="170"/>
      <c r="M5" s="170"/>
      <c r="N5" s="173"/>
    </row>
    <row r="6" spans="1:14" x14ac:dyDescent="0.3">
      <c r="A6" s="159"/>
      <c r="B6" s="160"/>
      <c r="C6" s="161"/>
      <c r="D6" s="162" t="s">
        <v>107</v>
      </c>
      <c r="E6" s="162" t="s">
        <v>108</v>
      </c>
      <c r="F6" s="161"/>
      <c r="G6" s="162" t="s">
        <v>109</v>
      </c>
      <c r="H6" s="162" t="s">
        <v>110</v>
      </c>
      <c r="I6" s="162" t="s">
        <v>111</v>
      </c>
      <c r="J6" s="162" t="s">
        <v>112</v>
      </c>
      <c r="K6" s="162" t="s">
        <v>113</v>
      </c>
      <c r="L6" s="162" t="s">
        <v>114</v>
      </c>
      <c r="M6" s="162" t="s">
        <v>115</v>
      </c>
      <c r="N6" s="162" t="s">
        <v>116</v>
      </c>
    </row>
    <row r="7" spans="1:14" x14ac:dyDescent="0.3">
      <c r="A7" s="159"/>
      <c r="B7" s="160"/>
      <c r="C7" s="161"/>
      <c r="D7" s="163"/>
      <c r="E7" s="163"/>
      <c r="F7" s="161"/>
      <c r="G7" s="163"/>
      <c r="H7" s="163"/>
      <c r="I7" s="163"/>
      <c r="J7" s="163"/>
      <c r="K7" s="163"/>
      <c r="L7" s="163"/>
      <c r="M7" s="163"/>
      <c r="N7" s="163"/>
    </row>
    <row r="8" spans="1:14" ht="22.95" customHeight="1" thickBot="1" x14ac:dyDescent="0.35">
      <c r="A8" s="77"/>
      <c r="B8" s="77"/>
      <c r="C8" s="82"/>
      <c r="D8" s="164"/>
      <c r="E8" s="164"/>
      <c r="F8" s="174"/>
      <c r="G8" s="164"/>
      <c r="H8" s="165"/>
      <c r="I8" s="165"/>
      <c r="J8" s="165"/>
      <c r="K8" s="165"/>
      <c r="L8" s="165"/>
      <c r="M8" s="165"/>
      <c r="N8" s="165"/>
    </row>
    <row r="9" spans="1:14" ht="25.8" thickBot="1" x14ac:dyDescent="0.35">
      <c r="A9" s="83" t="s">
        <v>117</v>
      </c>
      <c r="B9" s="84" t="s">
        <v>118</v>
      </c>
      <c r="C9" s="125">
        <v>32522</v>
      </c>
      <c r="D9" s="85"/>
      <c r="E9" s="85"/>
      <c r="F9" s="85"/>
      <c r="G9" s="126"/>
      <c r="H9" s="126"/>
      <c r="I9" s="126"/>
      <c r="J9" s="126"/>
      <c r="K9" s="126"/>
      <c r="L9" s="126"/>
      <c r="M9" s="126"/>
      <c r="N9" s="127"/>
    </row>
    <row r="10" spans="1:14" ht="15" thickBot="1" x14ac:dyDescent="0.35">
      <c r="A10" s="83" t="s">
        <v>119</v>
      </c>
      <c r="B10" s="84" t="s">
        <v>120</v>
      </c>
      <c r="C10" s="128">
        <f>+SUM(C11:C17)-C16</f>
        <v>17321828.036080003</v>
      </c>
      <c r="D10" s="128">
        <f t="shared" ref="D10:K10" si="0">+SUM(D11:D17)-D16</f>
        <v>16586952.62321</v>
      </c>
      <c r="E10" s="128">
        <f t="shared" si="0"/>
        <v>10849.907720000001</v>
      </c>
      <c r="F10" s="128">
        <f t="shared" si="0"/>
        <v>101755.71717</v>
      </c>
      <c r="G10" s="128">
        <f t="shared" si="0"/>
        <v>80294.711979999993</v>
      </c>
      <c r="H10" s="128">
        <f t="shared" si="0"/>
        <v>413</v>
      </c>
      <c r="I10" s="128">
        <f t="shared" si="0"/>
        <v>10608</v>
      </c>
      <c r="J10" s="128">
        <f t="shared" si="0"/>
        <v>7102</v>
      </c>
      <c r="K10" s="128">
        <f t="shared" si="0"/>
        <v>3338</v>
      </c>
      <c r="L10" s="128"/>
      <c r="M10" s="128"/>
      <c r="N10" s="128"/>
    </row>
    <row r="11" spans="1:14" ht="15" thickBot="1" x14ac:dyDescent="0.35">
      <c r="A11" s="86" t="s">
        <v>121</v>
      </c>
      <c r="B11" s="87" t="s">
        <v>122</v>
      </c>
      <c r="C11" s="128"/>
      <c r="D11" s="127"/>
      <c r="E11" s="127"/>
      <c r="F11" s="129"/>
      <c r="G11" s="127"/>
      <c r="H11" s="127"/>
      <c r="I11" s="127"/>
      <c r="J11" s="127"/>
      <c r="K11" s="127"/>
      <c r="L11" s="127"/>
      <c r="M11" s="127"/>
      <c r="N11" s="127"/>
    </row>
    <row r="12" spans="1:14" ht="15" thickBot="1" x14ac:dyDescent="0.35">
      <c r="A12" s="86" t="s">
        <v>123</v>
      </c>
      <c r="B12" s="87" t="s">
        <v>124</v>
      </c>
      <c r="C12" s="128"/>
      <c r="D12" s="127"/>
      <c r="E12" s="127"/>
      <c r="F12" s="129"/>
      <c r="G12" s="127"/>
      <c r="H12" s="127"/>
      <c r="I12" s="127"/>
      <c r="J12" s="127"/>
      <c r="K12" s="127"/>
      <c r="L12" s="127"/>
      <c r="M12" s="127"/>
      <c r="N12" s="127"/>
    </row>
    <row r="13" spans="1:14" ht="15" thickBot="1" x14ac:dyDescent="0.35">
      <c r="A13" s="86" t="s">
        <v>125</v>
      </c>
      <c r="B13" s="87" t="s">
        <v>126</v>
      </c>
      <c r="C13" s="128">
        <v>724025.50514999998</v>
      </c>
      <c r="D13" s="127"/>
      <c r="E13" s="127"/>
      <c r="F13" s="129"/>
      <c r="G13" s="127"/>
      <c r="H13" s="127"/>
      <c r="I13" s="127"/>
      <c r="J13" s="127"/>
      <c r="K13" s="127"/>
      <c r="L13" s="127"/>
      <c r="M13" s="127"/>
      <c r="N13" s="127"/>
    </row>
    <row r="14" spans="1:14" ht="15" thickBot="1" x14ac:dyDescent="0.35">
      <c r="A14" s="86" t="s">
        <v>127</v>
      </c>
      <c r="B14" s="87" t="s">
        <v>128</v>
      </c>
      <c r="C14" s="128"/>
      <c r="D14" s="127"/>
      <c r="E14" s="127"/>
      <c r="F14" s="129"/>
      <c r="G14" s="127"/>
      <c r="H14" s="127"/>
      <c r="I14" s="127"/>
      <c r="J14" s="127"/>
      <c r="K14" s="127"/>
      <c r="L14" s="127"/>
      <c r="M14" s="127"/>
      <c r="N14" s="127"/>
    </row>
    <row r="15" spans="1:14" ht="15" thickBot="1" x14ac:dyDescent="0.35">
      <c r="A15" s="86" t="s">
        <v>129</v>
      </c>
      <c r="B15" s="87" t="s">
        <v>130</v>
      </c>
      <c r="C15" s="128">
        <f>6304722.4262-F15</f>
        <v>6260255.2490299996</v>
      </c>
      <c r="D15" s="127">
        <f>+C15-E15</f>
        <v>6259591.3170299996</v>
      </c>
      <c r="E15" s="127">
        <v>663.93200000000002</v>
      </c>
      <c r="F15" s="129">
        <f>44701.17717-F29</f>
        <v>44467.177170000003</v>
      </c>
      <c r="G15" s="127">
        <f>35667.30502-F29</f>
        <v>35433.30502</v>
      </c>
      <c r="H15" s="127"/>
      <c r="I15" s="127">
        <v>9032</v>
      </c>
      <c r="J15" s="127">
        <v>2</v>
      </c>
      <c r="K15" s="127"/>
      <c r="L15" s="127"/>
      <c r="M15" s="127"/>
      <c r="N15" s="127"/>
    </row>
    <row r="16" spans="1:14" ht="15" thickBot="1" x14ac:dyDescent="0.35">
      <c r="A16" s="86" t="s">
        <v>131</v>
      </c>
      <c r="B16" s="124" t="s">
        <v>132</v>
      </c>
      <c r="C16" s="128">
        <f>+C15-124598</f>
        <v>6135657.2490299996</v>
      </c>
      <c r="D16" s="127">
        <f>+C16-E16</f>
        <v>6135657.2490299996</v>
      </c>
      <c r="E16" s="127"/>
      <c r="F16" s="129"/>
      <c r="G16" s="127"/>
      <c r="H16" s="127"/>
      <c r="I16" s="127"/>
      <c r="J16" s="127"/>
      <c r="K16" s="127"/>
      <c r="L16" s="127"/>
      <c r="M16" s="127"/>
      <c r="N16" s="127"/>
    </row>
    <row r="17" spans="1:14" ht="15" thickBot="1" x14ac:dyDescent="0.35">
      <c r="A17" s="86" t="s">
        <v>133</v>
      </c>
      <c r="B17" s="87" t="s">
        <v>134</v>
      </c>
      <c r="C17" s="128">
        <f>10394835.8219-F17</f>
        <v>10337547.281900002</v>
      </c>
      <c r="D17" s="127">
        <f>+C17-E17</f>
        <v>10327361.306180002</v>
      </c>
      <c r="E17" s="127">
        <v>10185.97572</v>
      </c>
      <c r="F17" s="129">
        <f>57298.54-F30</f>
        <v>57288.54</v>
      </c>
      <c r="G17" s="127">
        <f>44871.40696-F30</f>
        <v>44861.40696</v>
      </c>
      <c r="H17" s="127">
        <v>413</v>
      </c>
      <c r="I17" s="127">
        <v>1576</v>
      </c>
      <c r="J17" s="127">
        <v>7100</v>
      </c>
      <c r="K17" s="127">
        <v>3338</v>
      </c>
      <c r="L17" s="127"/>
      <c r="M17" s="127"/>
      <c r="N17" s="127"/>
    </row>
    <row r="18" spans="1:14" ht="15" thickBot="1" x14ac:dyDescent="0.35">
      <c r="A18" s="88" t="s">
        <v>135</v>
      </c>
      <c r="B18" s="89" t="s">
        <v>136</v>
      </c>
      <c r="C18" s="128">
        <f>+SUM(C19:C23)</f>
        <v>2014059.4113480002</v>
      </c>
      <c r="D18" s="128">
        <f t="shared" ref="D18" si="1">+SUM(D19:D23)</f>
        <v>2014059.4113480002</v>
      </c>
      <c r="E18" s="128"/>
      <c r="F18" s="128"/>
      <c r="G18" s="128"/>
      <c r="H18" s="128"/>
      <c r="I18" s="128"/>
      <c r="J18" s="128"/>
      <c r="K18" s="128"/>
      <c r="L18" s="128"/>
      <c r="M18" s="128"/>
      <c r="N18" s="128"/>
    </row>
    <row r="19" spans="1:14" ht="15" thickBot="1" x14ac:dyDescent="0.35">
      <c r="A19" s="86" t="s">
        <v>137</v>
      </c>
      <c r="B19" s="87" t="s">
        <v>122</v>
      </c>
      <c r="C19" s="128"/>
      <c r="D19" s="127"/>
      <c r="E19" s="127"/>
      <c r="F19" s="85"/>
      <c r="G19" s="127"/>
      <c r="H19" s="127"/>
      <c r="I19" s="127"/>
      <c r="J19" s="127"/>
      <c r="K19" s="127"/>
      <c r="L19" s="127"/>
      <c r="M19" s="127"/>
      <c r="N19" s="127"/>
    </row>
    <row r="20" spans="1:14" ht="15" thickBot="1" x14ac:dyDescent="0.35">
      <c r="A20" s="86" t="s">
        <v>138</v>
      </c>
      <c r="B20" s="87" t="s">
        <v>124</v>
      </c>
      <c r="C20" s="128">
        <f>745965978.338/1000</f>
        <v>745965.97833800002</v>
      </c>
      <c r="D20" s="127">
        <v>745965.97833800002</v>
      </c>
      <c r="E20" s="127"/>
      <c r="F20" s="85"/>
      <c r="G20" s="127"/>
      <c r="H20" s="127"/>
      <c r="I20" s="127"/>
      <c r="J20" s="127"/>
      <c r="K20" s="127"/>
      <c r="L20" s="127"/>
      <c r="M20" s="127"/>
      <c r="N20" s="127"/>
    </row>
    <row r="21" spans="1:14" ht="15" thickBot="1" x14ac:dyDescent="0.35">
      <c r="A21" s="86" t="s">
        <v>139</v>
      </c>
      <c r="B21" s="87" t="s">
        <v>126</v>
      </c>
      <c r="C21" s="125">
        <f>1268093433.01/1000</f>
        <v>1268093.43301</v>
      </c>
      <c r="D21" s="126">
        <v>1268093.43301</v>
      </c>
      <c r="E21" s="126"/>
      <c r="F21" s="85"/>
      <c r="G21" s="126"/>
      <c r="H21" s="126"/>
      <c r="I21" s="126"/>
      <c r="J21" s="126"/>
      <c r="K21" s="126"/>
      <c r="L21" s="126"/>
      <c r="M21" s="126"/>
      <c r="N21" s="126"/>
    </row>
    <row r="22" spans="1:14" ht="15" thickBot="1" x14ac:dyDescent="0.35">
      <c r="A22" s="86" t="s">
        <v>140</v>
      </c>
      <c r="B22" s="87" t="s">
        <v>128</v>
      </c>
      <c r="C22" s="125"/>
      <c r="D22" s="126"/>
      <c r="E22" s="126"/>
      <c r="F22" s="85"/>
      <c r="G22" s="126"/>
      <c r="H22" s="126"/>
      <c r="I22" s="126"/>
      <c r="J22" s="126"/>
      <c r="K22" s="126"/>
      <c r="L22" s="126"/>
      <c r="M22" s="126"/>
      <c r="N22" s="126"/>
    </row>
    <row r="23" spans="1:14" ht="15" thickBot="1" x14ac:dyDescent="0.35">
      <c r="A23" s="86" t="s">
        <v>141</v>
      </c>
      <c r="B23" s="87" t="s">
        <v>130</v>
      </c>
      <c r="C23" s="125"/>
      <c r="D23" s="126"/>
      <c r="E23" s="126"/>
      <c r="F23" s="85"/>
      <c r="G23" s="126"/>
      <c r="H23" s="126"/>
      <c r="I23" s="126"/>
      <c r="J23" s="126"/>
      <c r="K23" s="126"/>
      <c r="L23" s="126"/>
      <c r="M23" s="126"/>
      <c r="N23" s="126"/>
    </row>
    <row r="24" spans="1:14" ht="15" thickBot="1" x14ac:dyDescent="0.35">
      <c r="A24" s="88" t="s">
        <v>142</v>
      </c>
      <c r="B24" s="89" t="s">
        <v>143</v>
      </c>
      <c r="C24" s="125">
        <f>+SUM(C25:C30)</f>
        <v>2784200.7089999998</v>
      </c>
      <c r="D24" s="90"/>
      <c r="E24" s="90"/>
      <c r="F24" s="125">
        <f>+SUM(F25:F30)</f>
        <v>244</v>
      </c>
      <c r="G24" s="90"/>
      <c r="H24" s="90"/>
      <c r="I24" s="90"/>
      <c r="J24" s="90"/>
      <c r="K24" s="90"/>
      <c r="L24" s="90"/>
      <c r="M24" s="90"/>
      <c r="N24" s="85"/>
    </row>
    <row r="25" spans="1:14" ht="15" thickBot="1" x14ac:dyDescent="0.35">
      <c r="A25" s="86" t="s">
        <v>144</v>
      </c>
      <c r="B25" s="87" t="s">
        <v>122</v>
      </c>
      <c r="C25" s="125"/>
      <c r="D25" s="90"/>
      <c r="E25" s="90"/>
      <c r="F25" s="85"/>
      <c r="G25" s="90"/>
      <c r="H25" s="90"/>
      <c r="I25" s="90"/>
      <c r="J25" s="90"/>
      <c r="K25" s="90"/>
      <c r="L25" s="90"/>
      <c r="M25" s="90"/>
      <c r="N25" s="85"/>
    </row>
    <row r="26" spans="1:14" ht="15" thickBot="1" x14ac:dyDescent="0.35">
      <c r="A26" s="86" t="s">
        <v>145</v>
      </c>
      <c r="B26" s="87" t="s">
        <v>124</v>
      </c>
      <c r="C26" s="125"/>
      <c r="D26" s="90"/>
      <c r="E26" s="90"/>
      <c r="F26" s="85"/>
      <c r="G26" s="90"/>
      <c r="H26" s="90"/>
      <c r="I26" s="90"/>
      <c r="J26" s="90"/>
      <c r="K26" s="90"/>
      <c r="L26" s="90"/>
      <c r="M26" s="90"/>
      <c r="N26" s="85"/>
    </row>
    <row r="27" spans="1:14" ht="15" thickBot="1" x14ac:dyDescent="0.35">
      <c r="A27" s="86" t="s">
        <v>146</v>
      </c>
      <c r="B27" s="87" t="s">
        <v>126</v>
      </c>
      <c r="C27" s="125"/>
      <c r="D27" s="90"/>
      <c r="E27" s="90"/>
      <c r="F27" s="85"/>
      <c r="G27" s="90"/>
      <c r="H27" s="90"/>
      <c r="I27" s="90"/>
      <c r="J27" s="90"/>
      <c r="K27" s="90"/>
      <c r="L27" s="90"/>
      <c r="M27" s="90"/>
      <c r="N27" s="85"/>
    </row>
    <row r="28" spans="1:14" ht="15" thickBot="1" x14ac:dyDescent="0.35">
      <c r="A28" s="86" t="s">
        <v>147</v>
      </c>
      <c r="B28" s="87" t="s">
        <v>128</v>
      </c>
      <c r="C28" s="125"/>
      <c r="D28" s="90"/>
      <c r="E28" s="90"/>
      <c r="F28" s="85"/>
      <c r="G28" s="90"/>
      <c r="H28" s="90"/>
      <c r="I28" s="90"/>
      <c r="J28" s="90"/>
      <c r="K28" s="90"/>
      <c r="L28" s="90"/>
      <c r="M28" s="90"/>
      <c r="N28" s="85"/>
    </row>
    <row r="29" spans="1:14" ht="15" thickBot="1" x14ac:dyDescent="0.35">
      <c r="A29" s="86" t="s">
        <v>148</v>
      </c>
      <c r="B29" s="87" t="s">
        <v>130</v>
      </c>
      <c r="C29" s="125">
        <f>908398.512-F29+533075</f>
        <v>1441239.5120000001</v>
      </c>
      <c r="D29" s="90"/>
      <c r="E29" s="90"/>
      <c r="F29" s="85">
        <v>234</v>
      </c>
      <c r="G29" s="90"/>
      <c r="H29" s="90"/>
      <c r="I29" s="90"/>
      <c r="J29" s="90"/>
      <c r="K29" s="90"/>
      <c r="L29" s="90"/>
      <c r="M29" s="90"/>
      <c r="N29" s="85"/>
    </row>
    <row r="30" spans="1:14" ht="15" thickBot="1" x14ac:dyDescent="0.35">
      <c r="A30" s="86" t="s">
        <v>149</v>
      </c>
      <c r="B30" s="87" t="s">
        <v>134</v>
      </c>
      <c r="C30" s="125">
        <f>1237076.197+105885</f>
        <v>1342961.1969999999</v>
      </c>
      <c r="D30" s="90"/>
      <c r="E30" s="90"/>
      <c r="F30" s="85">
        <v>10</v>
      </c>
      <c r="G30" s="90"/>
      <c r="H30" s="90"/>
      <c r="I30" s="90"/>
      <c r="J30" s="90"/>
      <c r="K30" s="90"/>
      <c r="L30" s="90"/>
      <c r="M30" s="90"/>
      <c r="N30" s="85"/>
    </row>
    <row r="31" spans="1:14" ht="15" thickBot="1" x14ac:dyDescent="0.35">
      <c r="A31" s="91" t="s">
        <v>150</v>
      </c>
      <c r="B31" s="92" t="s">
        <v>95</v>
      </c>
      <c r="C31" s="146">
        <f>+C9+C10+C18+C24</f>
        <v>22152610.156428002</v>
      </c>
      <c r="D31" s="146">
        <f t="shared" ref="D31:N31" si="2">+D9+D10+D18+D24</f>
        <v>18601012.034557998</v>
      </c>
      <c r="E31" s="146">
        <f t="shared" si="2"/>
        <v>10849.907720000001</v>
      </c>
      <c r="F31" s="146">
        <f t="shared" si="2"/>
        <v>101999.71717</v>
      </c>
      <c r="G31" s="146">
        <f t="shared" si="2"/>
        <v>80294.711979999993</v>
      </c>
      <c r="H31" s="146">
        <f t="shared" si="2"/>
        <v>413</v>
      </c>
      <c r="I31" s="146">
        <f t="shared" si="2"/>
        <v>10608</v>
      </c>
      <c r="J31" s="146">
        <f t="shared" si="2"/>
        <v>7102</v>
      </c>
      <c r="K31" s="146">
        <f t="shared" si="2"/>
        <v>3338</v>
      </c>
      <c r="L31" s="146">
        <f t="shared" si="2"/>
        <v>0</v>
      </c>
      <c r="M31" s="146">
        <f t="shared" si="2"/>
        <v>0</v>
      </c>
      <c r="N31" s="146">
        <f t="shared" si="2"/>
        <v>0</v>
      </c>
    </row>
  </sheetData>
  <mergeCells count="17">
    <mergeCell ref="L6:L8"/>
    <mergeCell ref="M6:M8"/>
    <mergeCell ref="C4:N4"/>
    <mergeCell ref="C5:E5"/>
    <mergeCell ref="F5:N5"/>
    <mergeCell ref="F6:F8"/>
    <mergeCell ref="G6:G8"/>
    <mergeCell ref="N6:N8"/>
    <mergeCell ref="H6:H8"/>
    <mergeCell ref="I6:I8"/>
    <mergeCell ref="J6:J8"/>
    <mergeCell ref="K6:K8"/>
    <mergeCell ref="A6:A7"/>
    <mergeCell ref="B6:B7"/>
    <mergeCell ref="C6:C7"/>
    <mergeCell ref="D6:D8"/>
    <mergeCell ref="E6:E8"/>
  </mergeCells>
  <pageMargins left="0.70866141732283472" right="0.70866141732283472" top="0.74803149606299213" bottom="0.74803149606299213" header="0.31496062992125984" footer="0.31496062992125984"/>
  <pageSetup paperSize="9" scale="89" fitToHeight="0" orientation="landscape" r:id="rId1"/>
  <headerFooter>
    <oddHeader>&amp;CEN
Annex XV</oddHead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3E3FB-E6A6-42AE-B7FD-B31FAAD9E963}">
  <sheetPr>
    <tabColor theme="8" tint="0.39997558519241921"/>
    <pageSetUpPr fitToPage="1"/>
  </sheetPr>
  <dimension ref="A1:S1048576"/>
  <sheetViews>
    <sheetView showGridLines="0" topLeftCell="A3" zoomScaleNormal="100" workbookViewId="0">
      <selection activeCell="H32" sqref="H32"/>
    </sheetView>
  </sheetViews>
  <sheetFormatPr baseColWidth="10" defaultColWidth="9.109375" defaultRowHeight="14.4" x14ac:dyDescent="0.3"/>
  <cols>
    <col min="1" max="1" width="5.88671875" customWidth="1"/>
    <col min="2" max="2" width="24" bestFit="1" customWidth="1"/>
    <col min="3" max="3" width="13.33203125" bestFit="1" customWidth="1"/>
    <col min="4" max="4" width="12.109375" bestFit="1" customWidth="1"/>
    <col min="5" max="5" width="10.88671875" bestFit="1" customWidth="1"/>
    <col min="6" max="14" width="9.33203125" bestFit="1" customWidth="1"/>
    <col min="15" max="15" width="13" bestFit="1" customWidth="1"/>
    <col min="16" max="16" width="14.6640625" customWidth="1"/>
    <col min="17" max="17" width="13" customWidth="1"/>
    <col min="19" max="19" width="12.33203125" bestFit="1" customWidth="1"/>
  </cols>
  <sheetData>
    <row r="1" spans="1:19" x14ac:dyDescent="0.3">
      <c r="A1" s="74" t="s">
        <v>151</v>
      </c>
    </row>
    <row r="2" spans="1:19" ht="15.6" x14ac:dyDescent="0.3">
      <c r="A2" s="75"/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</row>
    <row r="3" spans="1:19" ht="16.2" thickBot="1" x14ac:dyDescent="0.35">
      <c r="A3" s="75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</row>
    <row r="4" spans="1:19" ht="22.95" customHeight="1" thickBot="1" x14ac:dyDescent="0.35">
      <c r="A4" s="77"/>
      <c r="B4" s="77"/>
      <c r="C4" s="78" t="s">
        <v>2</v>
      </c>
      <c r="D4" s="79" t="s">
        <v>5</v>
      </c>
      <c r="E4" s="79" t="s">
        <v>3</v>
      </c>
      <c r="F4" s="79" t="s">
        <v>6</v>
      </c>
      <c r="G4" s="79" t="s">
        <v>4</v>
      </c>
      <c r="H4" s="79" t="s">
        <v>97</v>
      </c>
      <c r="I4" s="79" t="s">
        <v>98</v>
      </c>
      <c r="J4" s="79" t="s">
        <v>99</v>
      </c>
      <c r="K4" s="79" t="s">
        <v>100</v>
      </c>
      <c r="L4" s="79" t="s">
        <v>101</v>
      </c>
      <c r="M4" s="79" t="s">
        <v>102</v>
      </c>
      <c r="N4" s="79" t="s">
        <v>103</v>
      </c>
      <c r="O4" s="79" t="s">
        <v>152</v>
      </c>
      <c r="P4" s="79" t="s">
        <v>153</v>
      </c>
      <c r="Q4" s="79" t="s">
        <v>154</v>
      </c>
    </row>
    <row r="5" spans="1:19" ht="34.950000000000003" customHeight="1" thickBot="1" x14ac:dyDescent="0.35">
      <c r="A5" s="77"/>
      <c r="B5" s="77"/>
      <c r="C5" s="175" t="s">
        <v>104</v>
      </c>
      <c r="D5" s="176"/>
      <c r="E5" s="176"/>
      <c r="F5" s="176"/>
      <c r="G5" s="176"/>
      <c r="H5" s="177"/>
      <c r="I5" s="178" t="s">
        <v>155</v>
      </c>
      <c r="J5" s="176"/>
      <c r="K5" s="176"/>
      <c r="L5" s="176"/>
      <c r="M5" s="176"/>
      <c r="N5" s="177"/>
      <c r="O5" s="179" t="s">
        <v>156</v>
      </c>
      <c r="P5" s="175" t="s">
        <v>157</v>
      </c>
      <c r="Q5" s="177"/>
    </row>
    <row r="6" spans="1:19" ht="67.2" customHeight="1" thickBot="1" x14ac:dyDescent="0.35">
      <c r="A6" s="77"/>
      <c r="B6" s="77"/>
      <c r="C6" s="169" t="s">
        <v>105</v>
      </c>
      <c r="D6" s="170"/>
      <c r="E6" s="171"/>
      <c r="F6" s="172" t="s">
        <v>106</v>
      </c>
      <c r="G6" s="170"/>
      <c r="H6" s="171"/>
      <c r="I6" s="172" t="s">
        <v>158</v>
      </c>
      <c r="J6" s="170"/>
      <c r="K6" s="171"/>
      <c r="L6" s="172" t="s">
        <v>159</v>
      </c>
      <c r="M6" s="170"/>
      <c r="N6" s="171"/>
      <c r="O6" s="180"/>
      <c r="P6" s="162" t="s">
        <v>105</v>
      </c>
      <c r="Q6" s="162" t="s">
        <v>106</v>
      </c>
    </row>
    <row r="7" spans="1:19" ht="28.95" customHeight="1" thickBot="1" x14ac:dyDescent="0.35">
      <c r="A7" s="77"/>
      <c r="B7" s="93"/>
      <c r="C7" s="94"/>
      <c r="D7" s="79" t="s">
        <v>160</v>
      </c>
      <c r="E7" s="79" t="s">
        <v>161</v>
      </c>
      <c r="F7" s="94"/>
      <c r="G7" s="79" t="s">
        <v>160</v>
      </c>
      <c r="H7" s="79" t="s">
        <v>161</v>
      </c>
      <c r="I7" s="95"/>
      <c r="J7" s="79" t="s">
        <v>160</v>
      </c>
      <c r="K7" s="79" t="s">
        <v>161</v>
      </c>
      <c r="L7" s="94"/>
      <c r="M7" s="79" t="s">
        <v>160</v>
      </c>
      <c r="N7" s="79" t="s">
        <v>161</v>
      </c>
      <c r="O7" s="94"/>
      <c r="P7" s="165"/>
      <c r="Q7" s="165"/>
    </row>
    <row r="8" spans="1:19" ht="38.4" thickBot="1" x14ac:dyDescent="0.35">
      <c r="A8" s="83" t="s">
        <v>117</v>
      </c>
      <c r="B8" s="84" t="s">
        <v>118</v>
      </c>
      <c r="C8" s="143">
        <v>32522</v>
      </c>
      <c r="D8" s="144">
        <v>25838</v>
      </c>
      <c r="E8" s="144">
        <v>0</v>
      </c>
      <c r="F8" s="143">
        <v>0</v>
      </c>
      <c r="G8" s="144">
        <v>0</v>
      </c>
      <c r="H8" s="144">
        <v>0</v>
      </c>
      <c r="I8" s="144">
        <v>0</v>
      </c>
      <c r="J8" s="143">
        <v>0</v>
      </c>
      <c r="K8" s="143">
        <v>0</v>
      </c>
      <c r="L8" s="143">
        <v>0</v>
      </c>
      <c r="M8" s="143">
        <v>0</v>
      </c>
      <c r="N8" s="143">
        <v>0</v>
      </c>
      <c r="O8" s="84"/>
      <c r="P8" s="144"/>
      <c r="Q8" s="144"/>
    </row>
    <row r="9" spans="1:19" ht="15" thickBot="1" x14ac:dyDescent="0.35">
      <c r="A9" s="83" t="s">
        <v>119</v>
      </c>
      <c r="B9" s="84" t="s">
        <v>120</v>
      </c>
      <c r="C9" s="128">
        <f>+SUM(C10:C16)-C15</f>
        <v>17321584.036080003</v>
      </c>
      <c r="D9" s="128">
        <f t="shared" ref="D9:K9" si="0">+SUM(D10:D16)-D15</f>
        <v>16189113.129129991</v>
      </c>
      <c r="E9" s="128">
        <f t="shared" si="0"/>
        <v>803994.3502499999</v>
      </c>
      <c r="F9" s="128">
        <f t="shared" si="0"/>
        <v>101755.71717</v>
      </c>
      <c r="G9" s="128">
        <f t="shared" si="0"/>
        <v>0</v>
      </c>
      <c r="H9" s="128">
        <f t="shared" si="0"/>
        <v>0</v>
      </c>
      <c r="I9" s="128">
        <f t="shared" si="0"/>
        <v>17468</v>
      </c>
      <c r="J9" s="128">
        <f t="shared" si="0"/>
        <v>6410</v>
      </c>
      <c r="K9" s="128">
        <f t="shared" si="0"/>
        <v>11058</v>
      </c>
      <c r="L9" s="128">
        <f t="shared" ref="L9" si="1">+SUM(L10:L16)-L15</f>
        <v>8970</v>
      </c>
      <c r="M9" s="128">
        <f t="shared" ref="M9" si="2">+SUM(M10:M16)-M15</f>
        <v>0</v>
      </c>
      <c r="N9" s="128">
        <f t="shared" ref="N9" si="3">+SUM(N10:N16)-N15</f>
        <v>0</v>
      </c>
      <c r="O9" s="128">
        <f t="shared" ref="O9" si="4">+SUM(O10:O16)-O15</f>
        <v>0</v>
      </c>
      <c r="P9" s="128">
        <f t="shared" ref="P9" si="5">+SUM(P10:P16)-P15</f>
        <v>33614929.916163892</v>
      </c>
      <c r="Q9" s="128">
        <f t="shared" ref="Q9" si="6">+SUM(Q10:Q16)-Q15</f>
        <v>128268.80473096794</v>
      </c>
    </row>
    <row r="10" spans="1:19" ht="15" thickBot="1" x14ac:dyDescent="0.35">
      <c r="A10" s="86" t="s">
        <v>121</v>
      </c>
      <c r="B10" s="87" t="s">
        <v>122</v>
      </c>
      <c r="C10" s="145"/>
      <c r="D10" s="145"/>
      <c r="E10" s="145"/>
      <c r="F10" s="144"/>
      <c r="G10" s="144"/>
      <c r="H10" s="144"/>
      <c r="I10" s="144"/>
      <c r="J10" s="144"/>
      <c r="K10" s="144"/>
      <c r="L10" s="144"/>
      <c r="M10" s="144"/>
      <c r="N10" s="144"/>
      <c r="O10" s="89"/>
      <c r="P10" s="144"/>
      <c r="Q10" s="144"/>
    </row>
    <row r="11" spans="1:19" ht="15" thickBot="1" x14ac:dyDescent="0.35">
      <c r="A11" s="86" t="s">
        <v>123</v>
      </c>
      <c r="B11" s="87" t="s">
        <v>124</v>
      </c>
      <c r="C11" s="145"/>
      <c r="D11" s="145"/>
      <c r="E11" s="145"/>
      <c r="F11" s="144"/>
      <c r="G11" s="144"/>
      <c r="H11" s="144"/>
      <c r="I11" s="144"/>
      <c r="J11" s="144"/>
      <c r="K11" s="144"/>
      <c r="L11" s="144"/>
      <c r="M11" s="144"/>
      <c r="N11" s="144"/>
      <c r="O11" s="89"/>
      <c r="P11" s="144"/>
      <c r="Q11" s="144"/>
    </row>
    <row r="12" spans="1:19" ht="15" thickBot="1" x14ac:dyDescent="0.35">
      <c r="A12" s="86" t="s">
        <v>125</v>
      </c>
      <c r="B12" s="87" t="s">
        <v>126</v>
      </c>
      <c r="C12" s="145">
        <v>724025.50514999998</v>
      </c>
      <c r="D12" s="145">
        <v>724025.50514999998</v>
      </c>
      <c r="E12" s="145">
        <v>0</v>
      </c>
      <c r="F12" s="144">
        <v>0</v>
      </c>
      <c r="G12" s="144">
        <v>0</v>
      </c>
      <c r="H12" s="144">
        <v>0</v>
      </c>
      <c r="I12" s="144">
        <v>4</v>
      </c>
      <c r="J12" s="144">
        <v>4</v>
      </c>
      <c r="K12" s="144">
        <v>0</v>
      </c>
      <c r="L12" s="144">
        <v>0</v>
      </c>
      <c r="M12" s="144">
        <v>0</v>
      </c>
      <c r="N12" s="144">
        <v>0</v>
      </c>
      <c r="O12" s="89"/>
      <c r="P12" s="144"/>
      <c r="Q12" s="144"/>
    </row>
    <row r="13" spans="1:19" ht="15" thickBot="1" x14ac:dyDescent="0.35">
      <c r="A13" s="86" t="s">
        <v>127</v>
      </c>
      <c r="B13" s="87" t="s">
        <v>128</v>
      </c>
      <c r="C13" s="145"/>
      <c r="D13" s="145"/>
      <c r="E13" s="145"/>
      <c r="F13" s="144"/>
      <c r="G13" s="144"/>
      <c r="H13" s="144"/>
      <c r="I13" s="144"/>
      <c r="J13" s="144"/>
      <c r="K13" s="144"/>
      <c r="L13" s="144"/>
      <c r="M13" s="144"/>
      <c r="N13" s="144"/>
      <c r="O13" s="89"/>
      <c r="P13" s="144"/>
      <c r="Q13" s="144"/>
    </row>
    <row r="14" spans="1:19" ht="15" thickBot="1" x14ac:dyDescent="0.35">
      <c r="A14" s="86" t="s">
        <v>129</v>
      </c>
      <c r="B14" s="87" t="s">
        <v>130</v>
      </c>
      <c r="C14" s="145">
        <v>6260021.2490299996</v>
      </c>
      <c r="D14" s="148">
        <f>6343217.01118999-D28+533075</f>
        <v>5475099.9983899891</v>
      </c>
      <c r="E14" s="148">
        <f>513277.02172-E28</f>
        <v>473473.32465000002</v>
      </c>
      <c r="F14" s="144">
        <v>44467.177170000003</v>
      </c>
      <c r="G14" s="144">
        <v>0</v>
      </c>
      <c r="H14" s="144">
        <v>0</v>
      </c>
      <c r="I14" s="144">
        <v>14340</v>
      </c>
      <c r="J14" s="144">
        <v>5013</v>
      </c>
      <c r="K14" s="144">
        <v>9327</v>
      </c>
      <c r="L14" s="144">
        <v>5330</v>
      </c>
      <c r="M14" s="144">
        <v>0</v>
      </c>
      <c r="N14" s="144">
        <v>0</v>
      </c>
      <c r="O14" s="89"/>
      <c r="P14" s="144">
        <v>8737638.7094223052</v>
      </c>
      <c r="Q14" s="144">
        <v>55796.22373096794</v>
      </c>
      <c r="S14" s="147"/>
    </row>
    <row r="15" spans="1:19" ht="15" thickBot="1" x14ac:dyDescent="0.35">
      <c r="A15" s="86" t="s">
        <v>131</v>
      </c>
      <c r="B15" s="96" t="s">
        <v>132</v>
      </c>
      <c r="C15" s="145">
        <v>6135423.2490299996</v>
      </c>
      <c r="D15" s="145">
        <f>+D14-124598</f>
        <v>5350501.9983899891</v>
      </c>
      <c r="E15" s="148">
        <f>+E14</f>
        <v>473473.32465000002</v>
      </c>
      <c r="F15" s="144">
        <v>0</v>
      </c>
      <c r="G15" s="144">
        <v>0</v>
      </c>
      <c r="H15" s="144">
        <v>0</v>
      </c>
      <c r="I15" s="144">
        <f>+I14-163</f>
        <v>14177</v>
      </c>
      <c r="J15" s="144">
        <f>+J14-163</f>
        <v>4850</v>
      </c>
      <c r="K15" s="144">
        <f>+K14</f>
        <v>9327</v>
      </c>
      <c r="L15" s="144"/>
      <c r="M15" s="144">
        <v>0</v>
      </c>
      <c r="N15" s="144">
        <v>0</v>
      </c>
      <c r="O15" s="89"/>
      <c r="P15" s="144">
        <v>8667641.2089684643</v>
      </c>
      <c r="Q15" s="144">
        <v>55796.22373096794</v>
      </c>
      <c r="S15" s="147"/>
    </row>
    <row r="16" spans="1:19" ht="15" thickBot="1" x14ac:dyDescent="0.35">
      <c r="A16" s="86" t="s">
        <v>133</v>
      </c>
      <c r="B16" s="87" t="s">
        <v>134</v>
      </c>
      <c r="C16" s="145">
        <v>10337537.281900002</v>
      </c>
      <c r="D16" s="148">
        <f>11224262.14082-D29+105885</f>
        <v>9989987.6255900003</v>
      </c>
      <c r="E16" s="148">
        <f>333312.70747-E29</f>
        <v>330521.02560000005</v>
      </c>
      <c r="F16" s="144">
        <v>57288.54</v>
      </c>
      <c r="G16" s="144">
        <v>0</v>
      </c>
      <c r="H16" s="144">
        <v>0</v>
      </c>
      <c r="I16" s="144">
        <v>3124</v>
      </c>
      <c r="J16" s="144">
        <v>1393</v>
      </c>
      <c r="K16" s="144">
        <v>1731</v>
      </c>
      <c r="L16" s="144">
        <v>3640</v>
      </c>
      <c r="M16" s="144">
        <v>0</v>
      </c>
      <c r="N16" s="144">
        <v>0</v>
      </c>
      <c r="O16" s="89"/>
      <c r="P16" s="144">
        <v>24877291.206741586</v>
      </c>
      <c r="Q16" s="144">
        <v>72472.581000000006</v>
      </c>
      <c r="S16" s="147"/>
    </row>
    <row r="17" spans="1:19" ht="15" thickBot="1" x14ac:dyDescent="0.35">
      <c r="A17" s="88" t="s">
        <v>135</v>
      </c>
      <c r="B17" s="89" t="s">
        <v>136</v>
      </c>
      <c r="C17" s="128">
        <f>+SUM(C18:C22)</f>
        <v>2014059.4113480002</v>
      </c>
      <c r="D17" s="128">
        <f t="shared" ref="D17:Q17" si="7">+SUM(D18:D22)</f>
        <v>0</v>
      </c>
      <c r="E17" s="128">
        <f t="shared" si="7"/>
        <v>0</v>
      </c>
      <c r="F17" s="128">
        <f t="shared" si="7"/>
        <v>0</v>
      </c>
      <c r="G17" s="128">
        <f t="shared" si="7"/>
        <v>0</v>
      </c>
      <c r="H17" s="128">
        <f t="shared" si="7"/>
        <v>0</v>
      </c>
      <c r="I17" s="128">
        <f t="shared" si="7"/>
        <v>0</v>
      </c>
      <c r="J17" s="128">
        <f t="shared" si="7"/>
        <v>0</v>
      </c>
      <c r="K17" s="128">
        <f t="shared" si="7"/>
        <v>0</v>
      </c>
      <c r="L17" s="128">
        <f t="shared" si="7"/>
        <v>0</v>
      </c>
      <c r="M17" s="128">
        <f t="shared" si="7"/>
        <v>0</v>
      </c>
      <c r="N17" s="128">
        <f t="shared" si="7"/>
        <v>0</v>
      </c>
      <c r="O17" s="128">
        <f t="shared" si="7"/>
        <v>0</v>
      </c>
      <c r="P17" s="128">
        <f t="shared" si="7"/>
        <v>0</v>
      </c>
      <c r="Q17" s="128">
        <f t="shared" si="7"/>
        <v>0</v>
      </c>
      <c r="S17" s="147"/>
    </row>
    <row r="18" spans="1:19" ht="15" thickBot="1" x14ac:dyDescent="0.35">
      <c r="A18" s="86" t="s">
        <v>137</v>
      </c>
      <c r="B18" s="87" t="s">
        <v>122</v>
      </c>
      <c r="C18" s="145"/>
      <c r="D18" s="145"/>
      <c r="E18" s="145"/>
      <c r="F18" s="144"/>
      <c r="G18" s="144"/>
      <c r="H18" s="144"/>
      <c r="I18" s="144"/>
      <c r="J18" s="144"/>
      <c r="K18" s="144"/>
      <c r="L18" s="144"/>
      <c r="M18" s="144"/>
      <c r="N18" s="144"/>
      <c r="O18" s="89"/>
      <c r="P18" s="144"/>
      <c r="Q18" s="144"/>
      <c r="S18" s="147"/>
    </row>
    <row r="19" spans="1:19" ht="15" thickBot="1" x14ac:dyDescent="0.35">
      <c r="A19" s="86" t="s">
        <v>138</v>
      </c>
      <c r="B19" s="87" t="s">
        <v>124</v>
      </c>
      <c r="C19" s="145">
        <v>745965.97833800002</v>
      </c>
      <c r="D19" s="145">
        <v>0</v>
      </c>
      <c r="E19" s="145">
        <v>0</v>
      </c>
      <c r="F19" s="144">
        <v>0</v>
      </c>
      <c r="G19" s="144">
        <v>0</v>
      </c>
      <c r="H19" s="144">
        <v>0</v>
      </c>
      <c r="I19" s="144">
        <v>0</v>
      </c>
      <c r="J19" s="144">
        <v>0</v>
      </c>
      <c r="K19" s="144">
        <v>0</v>
      </c>
      <c r="L19" s="144">
        <v>0</v>
      </c>
      <c r="M19" s="144">
        <v>0</v>
      </c>
      <c r="N19" s="144">
        <v>0</v>
      </c>
      <c r="O19" s="89"/>
      <c r="P19" s="144"/>
      <c r="Q19" s="144"/>
    </row>
    <row r="20" spans="1:19" ht="15" thickBot="1" x14ac:dyDescent="0.35">
      <c r="A20" s="86" t="s">
        <v>139</v>
      </c>
      <c r="B20" s="87" t="s">
        <v>126</v>
      </c>
      <c r="C20" s="145">
        <v>1268093.43301</v>
      </c>
      <c r="D20" s="145">
        <v>0</v>
      </c>
      <c r="E20" s="145">
        <v>0</v>
      </c>
      <c r="F20" s="144">
        <v>0</v>
      </c>
      <c r="G20" s="144">
        <v>0</v>
      </c>
      <c r="H20" s="144">
        <v>0</v>
      </c>
      <c r="I20" s="144"/>
      <c r="J20" s="144"/>
      <c r="K20" s="144"/>
      <c r="L20" s="144"/>
      <c r="M20" s="144"/>
      <c r="N20" s="144">
        <v>0</v>
      </c>
      <c r="O20" s="89"/>
      <c r="P20" s="144"/>
      <c r="Q20" s="144"/>
    </row>
    <row r="21" spans="1:19" ht="15" thickBot="1" x14ac:dyDescent="0.35">
      <c r="A21" s="86" t="s">
        <v>140</v>
      </c>
      <c r="B21" s="87" t="s">
        <v>128</v>
      </c>
      <c r="C21" s="145"/>
      <c r="D21" s="145"/>
      <c r="E21" s="145"/>
      <c r="F21" s="144"/>
      <c r="G21" s="144"/>
      <c r="H21" s="144"/>
      <c r="I21" s="144"/>
      <c r="J21" s="144"/>
      <c r="K21" s="144"/>
      <c r="L21" s="144"/>
      <c r="M21" s="144"/>
      <c r="N21" s="144"/>
      <c r="O21" s="89"/>
      <c r="P21" s="144"/>
      <c r="Q21" s="144"/>
    </row>
    <row r="22" spans="1:19" ht="15" thickBot="1" x14ac:dyDescent="0.35">
      <c r="A22" s="86" t="s">
        <v>141</v>
      </c>
      <c r="B22" s="87" t="s">
        <v>130</v>
      </c>
      <c r="C22" s="145"/>
      <c r="D22" s="145"/>
      <c r="E22" s="145"/>
      <c r="F22" s="144"/>
      <c r="G22" s="144"/>
      <c r="H22" s="144"/>
      <c r="I22" s="144"/>
      <c r="J22" s="144"/>
      <c r="K22" s="144"/>
      <c r="L22" s="144"/>
      <c r="M22" s="144"/>
      <c r="N22" s="144"/>
      <c r="O22" s="89"/>
      <c r="P22" s="144"/>
      <c r="Q22" s="144"/>
    </row>
    <row r="23" spans="1:19" ht="15" thickBot="1" x14ac:dyDescent="0.35">
      <c r="A23" s="88" t="s">
        <v>142</v>
      </c>
      <c r="B23" s="84" t="s">
        <v>143</v>
      </c>
      <c r="C23" s="125">
        <f>+SUM(C24:C29)</f>
        <v>2784190.7089999998</v>
      </c>
      <c r="D23" s="125">
        <f t="shared" ref="D23:Q23" si="8">+SUM(D24:D29)</f>
        <v>2741351.5280300002</v>
      </c>
      <c r="E23" s="125">
        <f t="shared" si="8"/>
        <v>42595.37894000001</v>
      </c>
      <c r="F23" s="125">
        <f t="shared" si="8"/>
        <v>244</v>
      </c>
      <c r="G23" s="125">
        <f t="shared" si="8"/>
        <v>0</v>
      </c>
      <c r="H23" s="125">
        <f t="shared" si="8"/>
        <v>0</v>
      </c>
      <c r="I23" s="125">
        <f t="shared" si="8"/>
        <v>1118</v>
      </c>
      <c r="J23" s="125">
        <f t="shared" si="8"/>
        <v>699</v>
      </c>
      <c r="K23" s="125">
        <f t="shared" si="8"/>
        <v>419</v>
      </c>
      <c r="L23" s="125">
        <f t="shared" si="8"/>
        <v>0</v>
      </c>
      <c r="M23" s="125">
        <f t="shared" si="8"/>
        <v>0</v>
      </c>
      <c r="N23" s="125">
        <f t="shared" si="8"/>
        <v>0</v>
      </c>
      <c r="O23" s="142"/>
      <c r="P23" s="125">
        <f t="shared" si="8"/>
        <v>3329621.0038361149</v>
      </c>
      <c r="Q23" s="125">
        <f t="shared" si="8"/>
        <v>354.50126903205711</v>
      </c>
    </row>
    <row r="24" spans="1:19" ht="15" thickBot="1" x14ac:dyDescent="0.35">
      <c r="A24" s="86" t="s">
        <v>144</v>
      </c>
      <c r="B24" s="87" t="s">
        <v>122</v>
      </c>
      <c r="C24" s="144"/>
      <c r="D24" s="144"/>
      <c r="E24" s="144"/>
      <c r="F24" s="144"/>
      <c r="G24" s="144"/>
      <c r="H24" s="144"/>
      <c r="I24" s="144"/>
      <c r="J24" s="144"/>
      <c r="K24" s="144"/>
      <c r="L24" s="144"/>
      <c r="M24" s="144"/>
      <c r="N24" s="144"/>
      <c r="O24" s="142"/>
      <c r="P24" s="144"/>
      <c r="Q24" s="144"/>
    </row>
    <row r="25" spans="1:19" ht="15" thickBot="1" x14ac:dyDescent="0.35">
      <c r="A25" s="86" t="s">
        <v>145</v>
      </c>
      <c r="B25" s="87" t="s">
        <v>124</v>
      </c>
      <c r="C25" s="144"/>
      <c r="D25" s="144"/>
      <c r="E25" s="144"/>
      <c r="F25" s="144"/>
      <c r="G25" s="144"/>
      <c r="H25" s="144"/>
      <c r="I25" s="144"/>
      <c r="J25" s="144"/>
      <c r="K25" s="144"/>
      <c r="L25" s="144"/>
      <c r="M25" s="144"/>
      <c r="N25" s="144"/>
      <c r="O25" s="142"/>
      <c r="P25" s="144"/>
      <c r="Q25" s="144"/>
    </row>
    <row r="26" spans="1:19" ht="15" thickBot="1" x14ac:dyDescent="0.35">
      <c r="A26" s="86" t="s">
        <v>146</v>
      </c>
      <c r="B26" s="87" t="s">
        <v>126</v>
      </c>
      <c r="C26" s="144"/>
      <c r="D26" s="144"/>
      <c r="E26" s="144"/>
      <c r="F26" s="144"/>
      <c r="G26" s="144"/>
      <c r="H26" s="144"/>
      <c r="I26" s="144"/>
      <c r="J26" s="144"/>
      <c r="K26" s="144"/>
      <c r="L26" s="144"/>
      <c r="M26" s="144"/>
      <c r="N26" s="144"/>
      <c r="O26" s="142"/>
      <c r="P26" s="144"/>
      <c r="Q26" s="144"/>
    </row>
    <row r="27" spans="1:19" ht="15" thickBot="1" x14ac:dyDescent="0.35">
      <c r="A27" s="86" t="s">
        <v>147</v>
      </c>
      <c r="B27" s="87" t="s">
        <v>128</v>
      </c>
      <c r="C27" s="144"/>
      <c r="D27" s="144"/>
      <c r="E27" s="144"/>
      <c r="F27" s="144"/>
      <c r="G27" s="144"/>
      <c r="H27" s="144"/>
      <c r="I27" s="144"/>
      <c r="J27" s="144"/>
      <c r="K27" s="144"/>
      <c r="L27" s="144"/>
      <c r="M27" s="144"/>
      <c r="N27" s="144"/>
      <c r="O27" s="142"/>
      <c r="P27" s="144"/>
      <c r="Q27" s="144"/>
    </row>
    <row r="28" spans="1:19" ht="15" thickBot="1" x14ac:dyDescent="0.35">
      <c r="A28" s="86" t="s">
        <v>148</v>
      </c>
      <c r="B28" s="87" t="s">
        <v>130</v>
      </c>
      <c r="C28" s="144">
        <v>1441229.5120000001</v>
      </c>
      <c r="D28" s="144">
        <f>781537.0128+533075+86580</f>
        <v>1401192.0128000001</v>
      </c>
      <c r="E28" s="144">
        <v>39803.697070000009</v>
      </c>
      <c r="F28" s="144">
        <v>234</v>
      </c>
      <c r="G28" s="144">
        <v>0</v>
      </c>
      <c r="H28" s="144">
        <v>0</v>
      </c>
      <c r="I28" s="144">
        <f>+J28+K28</f>
        <v>1063</v>
      </c>
      <c r="J28" s="144">
        <v>656</v>
      </c>
      <c r="K28" s="144">
        <v>407</v>
      </c>
      <c r="L28" s="144"/>
      <c r="M28" s="144"/>
      <c r="N28" s="144"/>
      <c r="O28" s="142"/>
      <c r="P28" s="144">
        <v>1251413.2615776968</v>
      </c>
      <c r="Q28" s="144">
        <v>354.50126903205711</v>
      </c>
    </row>
    <row r="29" spans="1:19" ht="15" thickBot="1" x14ac:dyDescent="0.35">
      <c r="A29" s="86" t="s">
        <v>149</v>
      </c>
      <c r="B29" s="87" t="s">
        <v>134</v>
      </c>
      <c r="C29" s="144">
        <v>1342961.1969999999</v>
      </c>
      <c r="D29" s="144">
        <f>1234274.51523+105885</f>
        <v>1340159.51523</v>
      </c>
      <c r="E29" s="144">
        <v>2791.6818699999999</v>
      </c>
      <c r="F29" s="144">
        <v>10</v>
      </c>
      <c r="G29" s="144">
        <v>0</v>
      </c>
      <c r="H29" s="144">
        <v>0</v>
      </c>
      <c r="I29" s="144">
        <v>55</v>
      </c>
      <c r="J29" s="144">
        <v>43</v>
      </c>
      <c r="K29" s="144">
        <v>12</v>
      </c>
      <c r="L29" s="144"/>
      <c r="M29" s="144"/>
      <c r="N29" s="144"/>
      <c r="O29" s="142"/>
      <c r="P29" s="144">
        <v>2078207.7422584179</v>
      </c>
      <c r="Q29" s="144"/>
    </row>
    <row r="30" spans="1:19" ht="15" thickBot="1" x14ac:dyDescent="0.35">
      <c r="A30" s="91" t="s">
        <v>150</v>
      </c>
      <c r="B30" s="92" t="s">
        <v>95</v>
      </c>
      <c r="C30" s="146">
        <f>+C8+C9+C17+C23</f>
        <v>22152356.156428002</v>
      </c>
      <c r="D30" s="146">
        <f t="shared" ref="D30:Q30" si="9">+D8+D9+D17+D23</f>
        <v>18956302.657159992</v>
      </c>
      <c r="E30" s="146">
        <f t="shared" si="9"/>
        <v>846589.72918999987</v>
      </c>
      <c r="F30" s="146">
        <f t="shared" si="9"/>
        <v>101999.71717</v>
      </c>
      <c r="G30" s="146">
        <f t="shared" si="9"/>
        <v>0</v>
      </c>
      <c r="H30" s="146">
        <f t="shared" si="9"/>
        <v>0</v>
      </c>
      <c r="I30" s="146">
        <f t="shared" si="9"/>
        <v>18586</v>
      </c>
      <c r="J30" s="146">
        <f t="shared" si="9"/>
        <v>7109</v>
      </c>
      <c r="K30" s="146">
        <f t="shared" si="9"/>
        <v>11477</v>
      </c>
      <c r="L30" s="146">
        <f t="shared" si="9"/>
        <v>8970</v>
      </c>
      <c r="M30" s="146">
        <f t="shared" si="9"/>
        <v>0</v>
      </c>
      <c r="N30" s="146">
        <f t="shared" si="9"/>
        <v>0</v>
      </c>
      <c r="O30" s="146">
        <f t="shared" si="9"/>
        <v>0</v>
      </c>
      <c r="P30" s="146">
        <f t="shared" si="9"/>
        <v>36944550.920000009</v>
      </c>
      <c r="Q30" s="146">
        <f t="shared" si="9"/>
        <v>128623.306</v>
      </c>
    </row>
    <row r="32" spans="1:19" x14ac:dyDescent="0.3">
      <c r="D32" s="147"/>
    </row>
    <row r="33" spans="4:4" x14ac:dyDescent="0.3">
      <c r="D33" s="147"/>
    </row>
    <row r="34" spans="4:4" x14ac:dyDescent="0.3">
      <c r="D34" s="147"/>
    </row>
    <row r="1048576" spans="19:19" x14ac:dyDescent="0.3">
      <c r="S1048576" s="147"/>
    </row>
  </sheetData>
  <mergeCells count="10">
    <mergeCell ref="C5:H5"/>
    <mergeCell ref="I5:N5"/>
    <mergeCell ref="O5:O6"/>
    <mergeCell ref="P5:Q5"/>
    <mergeCell ref="C6:E6"/>
    <mergeCell ref="F6:H6"/>
    <mergeCell ref="I6:K6"/>
    <mergeCell ref="L6:N6"/>
    <mergeCell ref="P6:P7"/>
    <mergeCell ref="Q6:Q7"/>
  </mergeCells>
  <pageMargins left="0.70866141732283472" right="0.70866141732283472" top="0.74803149606299213" bottom="0.74803149606299213" header="0.31496062992125984" footer="0.31496062992125984"/>
  <pageSetup paperSize="9" scale="77" fitToHeight="0" orientation="landscape" r:id="rId1"/>
  <headerFooter>
    <oddHeader>&amp;CEN
Annex XV</oddHead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841184-6364-4564-A880-6F3E1DD4BF1B}">
  <sheetPr>
    <tabColor theme="8" tint="0.39997558519241921"/>
    <pageSetUpPr fitToPage="1"/>
  </sheetPr>
  <dimension ref="A1:J17"/>
  <sheetViews>
    <sheetView showGridLines="0" zoomScaleNormal="100" workbookViewId="0">
      <selection activeCell="G31" sqref="G31"/>
    </sheetView>
  </sheetViews>
  <sheetFormatPr baseColWidth="10" defaultColWidth="9.109375" defaultRowHeight="14.4" x14ac:dyDescent="0.3"/>
  <cols>
    <col min="2" max="2" width="26" customWidth="1"/>
    <col min="3" max="3" width="17.33203125" customWidth="1"/>
    <col min="5" max="5" width="11.44140625" customWidth="1"/>
    <col min="6" max="6" width="10.6640625" customWidth="1"/>
    <col min="7" max="7" width="14.44140625" customWidth="1"/>
    <col min="8" max="8" width="17" customWidth="1"/>
    <col min="9" max="9" width="17.88671875" customWidth="1"/>
    <col min="10" max="10" width="18.5546875" customWidth="1"/>
  </cols>
  <sheetData>
    <row r="1" spans="1:10" x14ac:dyDescent="0.3">
      <c r="A1" s="74" t="s">
        <v>261</v>
      </c>
    </row>
    <row r="2" spans="1:10" ht="16.2" thickBot="1" x14ac:dyDescent="0.35">
      <c r="A2" s="75"/>
      <c r="B2" s="76"/>
      <c r="C2" s="76"/>
      <c r="D2" s="76"/>
      <c r="E2" s="76"/>
      <c r="F2" s="76"/>
      <c r="G2" s="76"/>
      <c r="H2" s="76"/>
      <c r="I2" s="76"/>
      <c r="J2" s="76"/>
    </row>
    <row r="3" spans="1:10" ht="23.25" customHeight="1" thickBot="1" x14ac:dyDescent="0.35">
      <c r="A3" s="77"/>
      <c r="B3" s="77"/>
      <c r="C3" s="78" t="s">
        <v>2</v>
      </c>
      <c r="D3" s="79" t="s">
        <v>5</v>
      </c>
      <c r="E3" s="79" t="s">
        <v>3</v>
      </c>
      <c r="F3" s="79" t="s">
        <v>6</v>
      </c>
      <c r="G3" s="79" t="s">
        <v>4</v>
      </c>
      <c r="H3" s="79" t="s">
        <v>97</v>
      </c>
      <c r="I3" s="79" t="s">
        <v>98</v>
      </c>
      <c r="J3" s="79" t="s">
        <v>99</v>
      </c>
    </row>
    <row r="4" spans="1:10" ht="48" customHeight="1" thickBot="1" x14ac:dyDescent="0.35">
      <c r="A4" s="77"/>
      <c r="B4" s="77"/>
      <c r="C4" s="175" t="s">
        <v>262</v>
      </c>
      <c r="D4" s="176"/>
      <c r="E4" s="176"/>
      <c r="F4" s="181"/>
      <c r="G4" s="166" t="s">
        <v>162</v>
      </c>
      <c r="H4" s="182"/>
      <c r="I4" s="172" t="s">
        <v>263</v>
      </c>
      <c r="J4" s="171"/>
    </row>
    <row r="5" spans="1:10" ht="28.2" customHeight="1" thickBot="1" x14ac:dyDescent="0.35">
      <c r="A5" s="77"/>
      <c r="B5" s="77"/>
      <c r="C5" s="183" t="s">
        <v>267</v>
      </c>
      <c r="D5" s="169" t="s">
        <v>265</v>
      </c>
      <c r="E5" s="170"/>
      <c r="F5" s="173"/>
      <c r="G5" s="162" t="s">
        <v>266</v>
      </c>
      <c r="H5" s="162" t="s">
        <v>265</v>
      </c>
      <c r="I5" s="81"/>
      <c r="J5" s="162" t="s">
        <v>264</v>
      </c>
    </row>
    <row r="6" spans="1:10" ht="35.4" customHeight="1" thickBot="1" x14ac:dyDescent="0.35">
      <c r="A6" s="77"/>
      <c r="B6" s="77"/>
      <c r="C6" s="184"/>
      <c r="D6" s="95"/>
      <c r="E6" s="97" t="s">
        <v>116</v>
      </c>
      <c r="F6" s="80" t="s">
        <v>163</v>
      </c>
      <c r="G6" s="165"/>
      <c r="H6" s="165"/>
      <c r="I6" s="98"/>
      <c r="J6" s="164"/>
    </row>
    <row r="7" spans="1:10" ht="38.4" thickBot="1" x14ac:dyDescent="0.35">
      <c r="A7" s="83" t="s">
        <v>117</v>
      </c>
      <c r="B7" s="84" t="s">
        <v>118</v>
      </c>
      <c r="C7" s="85"/>
      <c r="D7" s="85"/>
      <c r="E7" s="85"/>
      <c r="F7" s="99"/>
      <c r="G7" s="99"/>
      <c r="H7" s="99"/>
      <c r="I7" s="99"/>
      <c r="J7" s="99"/>
    </row>
    <row r="8" spans="1:10" ht="15" thickBot="1" x14ac:dyDescent="0.35">
      <c r="A8" s="83" t="s">
        <v>119</v>
      </c>
      <c r="B8" s="84" t="s">
        <v>164</v>
      </c>
      <c r="C8" s="128">
        <f>+SUM(C9:C14)</f>
        <v>56263.80618</v>
      </c>
      <c r="D8" s="128">
        <f t="shared" ref="D8:J8" si="0">+SUM(D9:D14)</f>
        <v>55291.669620000001</v>
      </c>
      <c r="E8" s="128">
        <f t="shared" si="0"/>
        <v>55291.669620000001</v>
      </c>
      <c r="F8" s="128">
        <f t="shared" si="0"/>
        <v>3901.2535861000001</v>
      </c>
      <c r="G8" s="128">
        <f t="shared" si="0"/>
        <v>317.55781659999997</v>
      </c>
      <c r="H8" s="128">
        <f t="shared" si="0"/>
        <v>3901.2535861000001</v>
      </c>
      <c r="I8" s="128">
        <f t="shared" si="0"/>
        <v>164375.478</v>
      </c>
      <c r="J8" s="128">
        <f t="shared" si="0"/>
        <v>67292.581000000006</v>
      </c>
    </row>
    <row r="9" spans="1:10" ht="15" thickBot="1" x14ac:dyDescent="0.35">
      <c r="A9" s="86" t="s">
        <v>121</v>
      </c>
      <c r="B9" s="87" t="s">
        <v>122</v>
      </c>
      <c r="C9" s="85"/>
      <c r="D9" s="85"/>
      <c r="E9" s="85"/>
      <c r="F9" s="85"/>
      <c r="G9" s="85"/>
      <c r="H9" s="85"/>
      <c r="I9" s="99"/>
      <c r="J9" s="99"/>
    </row>
    <row r="10" spans="1:10" ht="15" thickBot="1" x14ac:dyDescent="0.35">
      <c r="A10" s="86" t="s">
        <v>123</v>
      </c>
      <c r="B10" s="87" t="s">
        <v>124</v>
      </c>
      <c r="C10" s="85"/>
      <c r="D10" s="85"/>
      <c r="E10" s="85"/>
      <c r="F10" s="85"/>
      <c r="G10" s="85"/>
      <c r="H10" s="85"/>
      <c r="I10" s="99"/>
      <c r="J10" s="99"/>
    </row>
    <row r="11" spans="1:10" ht="15" thickBot="1" x14ac:dyDescent="0.35">
      <c r="A11" s="86" t="s">
        <v>125</v>
      </c>
      <c r="B11" s="87" t="s">
        <v>126</v>
      </c>
      <c r="C11" s="85"/>
      <c r="D11" s="85"/>
      <c r="E11" s="85"/>
      <c r="F11" s="85"/>
      <c r="G11" s="85"/>
      <c r="H11" s="85"/>
      <c r="I11" s="99"/>
      <c r="J11" s="99"/>
    </row>
    <row r="12" spans="1:10" ht="15" thickBot="1" x14ac:dyDescent="0.35">
      <c r="A12" s="86" t="s">
        <v>127</v>
      </c>
      <c r="B12" s="87" t="s">
        <v>128</v>
      </c>
      <c r="C12" s="85"/>
      <c r="D12" s="85"/>
      <c r="E12" s="85"/>
      <c r="F12" s="85"/>
      <c r="G12" s="85"/>
      <c r="H12" s="85"/>
      <c r="I12" s="99"/>
      <c r="J12" s="99"/>
    </row>
    <row r="13" spans="1:10" ht="15" thickBot="1" x14ac:dyDescent="0.35">
      <c r="A13" s="86" t="s">
        <v>129</v>
      </c>
      <c r="B13" s="87" t="s">
        <v>130</v>
      </c>
      <c r="C13" s="126">
        <v>26571.440410000003</v>
      </c>
      <c r="D13" s="126">
        <v>35004.484020000004</v>
      </c>
      <c r="E13" s="126">
        <v>35004.484020000004</v>
      </c>
      <c r="F13" s="126">
        <v>3313.0431103999999</v>
      </c>
      <c r="G13" s="126">
        <v>288.18860999999998</v>
      </c>
      <c r="H13" s="126">
        <v>3313.0431103999999</v>
      </c>
      <c r="I13" s="126">
        <v>89117.896999999997</v>
      </c>
      <c r="J13" s="126">
        <v>42825</v>
      </c>
    </row>
    <row r="14" spans="1:10" ht="15" thickBot="1" x14ac:dyDescent="0.35">
      <c r="A14" s="86" t="s">
        <v>131</v>
      </c>
      <c r="B14" s="87" t="s">
        <v>134</v>
      </c>
      <c r="C14" s="126">
        <v>29692.36577</v>
      </c>
      <c r="D14" s="126">
        <v>20287.185599999997</v>
      </c>
      <c r="E14" s="126">
        <v>20287.185599999997</v>
      </c>
      <c r="F14" s="126">
        <v>588.21047570000007</v>
      </c>
      <c r="G14" s="126">
        <v>29.369206599999998</v>
      </c>
      <c r="H14" s="126">
        <v>588.21047570000007</v>
      </c>
      <c r="I14" s="126">
        <v>75257.581000000006</v>
      </c>
      <c r="J14" s="126">
        <v>24467.580999999998</v>
      </c>
    </row>
    <row r="15" spans="1:10" ht="15" thickBot="1" x14ac:dyDescent="0.35">
      <c r="A15" s="88" t="s">
        <v>133</v>
      </c>
      <c r="B15" s="89" t="s">
        <v>136</v>
      </c>
      <c r="C15" s="85"/>
      <c r="D15" s="85"/>
      <c r="E15" s="85"/>
      <c r="F15" s="85"/>
      <c r="G15" s="85"/>
      <c r="H15" s="85"/>
      <c r="I15" s="99"/>
      <c r="J15" s="99"/>
    </row>
    <row r="16" spans="1:10" ht="15" thickBot="1" x14ac:dyDescent="0.35">
      <c r="A16" s="88" t="s">
        <v>135</v>
      </c>
      <c r="B16" s="89" t="s">
        <v>165</v>
      </c>
      <c r="C16" s="85"/>
      <c r="D16" s="85"/>
      <c r="E16" s="85"/>
      <c r="F16" s="99"/>
      <c r="G16" s="99"/>
      <c r="H16" s="99"/>
      <c r="I16" s="99"/>
      <c r="J16" s="99"/>
    </row>
    <row r="17" spans="1:10" ht="15" thickBot="1" x14ac:dyDescent="0.35">
      <c r="A17" s="91">
        <v>100</v>
      </c>
      <c r="B17" s="92" t="s">
        <v>95</v>
      </c>
      <c r="C17" s="149">
        <f>+C7+C8+C15+C16</f>
        <v>56263.80618</v>
      </c>
      <c r="D17" s="149">
        <f t="shared" ref="D17:J17" si="1">+D7+D8+D15+D16</f>
        <v>55291.669620000001</v>
      </c>
      <c r="E17" s="149">
        <f t="shared" si="1"/>
        <v>55291.669620000001</v>
      </c>
      <c r="F17" s="149">
        <f t="shared" si="1"/>
        <v>3901.2535861000001</v>
      </c>
      <c r="G17" s="149">
        <f t="shared" si="1"/>
        <v>317.55781659999997</v>
      </c>
      <c r="H17" s="149">
        <f t="shared" si="1"/>
        <v>3901.2535861000001</v>
      </c>
      <c r="I17" s="149">
        <f t="shared" si="1"/>
        <v>164375.478</v>
      </c>
      <c r="J17" s="149">
        <f t="shared" si="1"/>
        <v>67292.581000000006</v>
      </c>
    </row>
  </sheetData>
  <mergeCells count="8">
    <mergeCell ref="C4:F4"/>
    <mergeCell ref="G4:H4"/>
    <mergeCell ref="I4:J4"/>
    <mergeCell ref="C5:C6"/>
    <mergeCell ref="D5:F5"/>
    <mergeCell ref="G5:G6"/>
    <mergeCell ref="H5:H6"/>
    <mergeCell ref="J5:J6"/>
  </mergeCells>
  <pageMargins left="0.70866141732283472" right="0.70866141732283472" top="0.74803149606299213" bottom="0.74803149606299213" header="0.31496062992125984" footer="0.31496062992125984"/>
  <pageSetup paperSize="9" scale="93" fitToHeight="0" orientation="landscape" r:id="rId1"/>
  <headerFooter>
    <oddHeader>&amp;CEN
Annex XV</oddHead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2409B-3554-4648-B977-53ACE880183A}">
  <sheetPr>
    <tabColor theme="8" tint="0.39997558519241921"/>
  </sheetPr>
  <dimension ref="A1:E14"/>
  <sheetViews>
    <sheetView showGridLines="0" zoomScaleNormal="100" workbookViewId="0">
      <selection activeCell="E31" sqref="E31"/>
    </sheetView>
  </sheetViews>
  <sheetFormatPr baseColWidth="10" defaultColWidth="9.109375" defaultRowHeight="14.4" x14ac:dyDescent="0.3"/>
  <cols>
    <col min="1" max="1" width="4.6640625" customWidth="1"/>
    <col min="2" max="3" width="26.44140625" customWidth="1"/>
    <col min="4" max="5" width="27" customWidth="1"/>
  </cols>
  <sheetData>
    <row r="1" spans="1:5" x14ac:dyDescent="0.3">
      <c r="A1" s="74" t="s">
        <v>166</v>
      </c>
    </row>
    <row r="2" spans="1:5" ht="16.2" thickBot="1" x14ac:dyDescent="0.35">
      <c r="A2" s="186"/>
      <c r="B2" s="186"/>
      <c r="C2" s="100"/>
      <c r="D2" s="101"/>
      <c r="E2" s="101"/>
    </row>
    <row r="3" spans="1:5" ht="16.2" thickBot="1" x14ac:dyDescent="0.35">
      <c r="A3" s="186"/>
      <c r="B3" s="186"/>
      <c r="C3" s="102"/>
      <c r="D3" s="103" t="s">
        <v>2</v>
      </c>
      <c r="E3" s="103" t="s">
        <v>5</v>
      </c>
    </row>
    <row r="4" spans="1:5" ht="15.6" x14ac:dyDescent="0.3">
      <c r="A4" s="186"/>
      <c r="B4" s="186"/>
      <c r="C4" s="76"/>
      <c r="D4" s="169" t="s">
        <v>167</v>
      </c>
      <c r="E4" s="173"/>
    </row>
    <row r="5" spans="1:5" ht="16.2" thickBot="1" x14ac:dyDescent="0.35">
      <c r="A5" s="186"/>
      <c r="B5" s="186"/>
      <c r="C5" s="93"/>
      <c r="D5" s="187"/>
      <c r="E5" s="188"/>
    </row>
    <row r="6" spans="1:5" ht="16.2" thickBot="1" x14ac:dyDescent="0.35">
      <c r="A6" s="185"/>
      <c r="B6" s="185"/>
      <c r="C6" s="89"/>
      <c r="D6" s="104" t="s">
        <v>168</v>
      </c>
      <c r="E6" s="79" t="s">
        <v>169</v>
      </c>
    </row>
    <row r="7" spans="1:5" ht="15" thickBot="1" x14ac:dyDescent="0.35">
      <c r="A7" s="105" t="s">
        <v>119</v>
      </c>
      <c r="B7" s="193" t="s">
        <v>170</v>
      </c>
      <c r="C7" s="194"/>
      <c r="D7" s="89"/>
      <c r="E7" s="89"/>
    </row>
    <row r="8" spans="1:5" ht="15" thickBot="1" x14ac:dyDescent="0.35">
      <c r="A8" s="106" t="s">
        <v>121</v>
      </c>
      <c r="B8" s="193" t="s">
        <v>171</v>
      </c>
      <c r="C8" s="194"/>
      <c r="D8" s="89"/>
      <c r="E8" s="89"/>
    </row>
    <row r="9" spans="1:5" ht="15" thickBot="1" x14ac:dyDescent="0.35">
      <c r="A9" s="107" t="s">
        <v>123</v>
      </c>
      <c r="B9" s="189" t="s">
        <v>172</v>
      </c>
      <c r="C9" s="190"/>
      <c r="D9" s="89"/>
      <c r="E9" s="89"/>
    </row>
    <row r="10" spans="1:5" ht="15" thickBot="1" x14ac:dyDescent="0.35">
      <c r="A10" s="107" t="s">
        <v>125</v>
      </c>
      <c r="B10" s="189" t="s">
        <v>173</v>
      </c>
      <c r="C10" s="190"/>
      <c r="D10" s="89"/>
      <c r="E10" s="89"/>
    </row>
    <row r="11" spans="1:5" ht="15" thickBot="1" x14ac:dyDescent="0.35">
      <c r="A11" s="107" t="s">
        <v>127</v>
      </c>
      <c r="B11" s="189" t="s">
        <v>174</v>
      </c>
      <c r="C11" s="190"/>
      <c r="D11" s="89"/>
      <c r="E11" s="89"/>
    </row>
    <row r="12" spans="1:5" ht="15" thickBot="1" x14ac:dyDescent="0.35">
      <c r="A12" s="107" t="s">
        <v>129</v>
      </c>
      <c r="B12" s="189" t="s">
        <v>175</v>
      </c>
      <c r="C12" s="190"/>
      <c r="D12" s="89"/>
      <c r="E12" s="89"/>
    </row>
    <row r="13" spans="1:5" ht="15" thickBot="1" x14ac:dyDescent="0.35">
      <c r="A13" s="107" t="s">
        <v>131</v>
      </c>
      <c r="B13" s="189" t="s">
        <v>176</v>
      </c>
      <c r="C13" s="190"/>
      <c r="D13" s="89"/>
      <c r="E13" s="89"/>
    </row>
    <row r="14" spans="1:5" ht="15" thickBot="1" x14ac:dyDescent="0.35">
      <c r="A14" s="108" t="s">
        <v>133</v>
      </c>
      <c r="B14" s="191" t="s">
        <v>95</v>
      </c>
      <c r="C14" s="192"/>
      <c r="D14" s="89"/>
      <c r="E14" s="89"/>
    </row>
  </sheetData>
  <mergeCells count="14">
    <mergeCell ref="B13:C13"/>
    <mergeCell ref="B14:C14"/>
    <mergeCell ref="B7:C7"/>
    <mergeCell ref="B8:C8"/>
    <mergeCell ref="B9:C9"/>
    <mergeCell ref="B10:C10"/>
    <mergeCell ref="B11:C11"/>
    <mergeCell ref="B12:C12"/>
    <mergeCell ref="A6:B6"/>
    <mergeCell ref="A2:B2"/>
    <mergeCell ref="A3:B3"/>
    <mergeCell ref="A4:B4"/>
    <mergeCell ref="D4:E5"/>
    <mergeCell ref="A5:B5"/>
  </mergeCell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&amp;CEN
Annex XV</oddHeader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BC340-3B3D-479E-8C33-95FA3B8B2693}">
  <sheetPr>
    <tabColor theme="8" tint="0.39997558519241921"/>
  </sheetPr>
  <dimension ref="A1:T13"/>
  <sheetViews>
    <sheetView showGridLines="0" zoomScaleNormal="100" workbookViewId="0">
      <selection sqref="A1:C1"/>
    </sheetView>
  </sheetViews>
  <sheetFormatPr baseColWidth="10" defaultColWidth="9.109375" defaultRowHeight="14.4" x14ac:dyDescent="0.3"/>
  <cols>
    <col min="1" max="1" width="8.5546875" customWidth="1"/>
    <col min="2" max="2" width="74.33203125" customWidth="1"/>
    <col min="3" max="3" width="29.33203125" customWidth="1"/>
    <col min="4" max="10" width="10.6640625" customWidth="1"/>
  </cols>
  <sheetData>
    <row r="1" spans="1:20" ht="47.1" customHeight="1" x14ac:dyDescent="0.3">
      <c r="A1" s="195" t="s">
        <v>268</v>
      </c>
      <c r="B1" s="196"/>
      <c r="C1" s="196"/>
    </row>
    <row r="2" spans="1:20" x14ac:dyDescent="0.3">
      <c r="A2" s="109" t="s">
        <v>177</v>
      </c>
      <c r="B2" s="110"/>
      <c r="C2" s="110"/>
      <c r="E2" s="111"/>
    </row>
    <row r="3" spans="1:20" x14ac:dyDescent="0.3">
      <c r="A3" s="110"/>
      <c r="B3" s="112"/>
      <c r="C3" s="113"/>
      <c r="D3" s="114"/>
      <c r="E3" s="115"/>
      <c r="F3" s="115"/>
      <c r="G3" s="115"/>
      <c r="H3" s="115"/>
      <c r="I3" s="115"/>
      <c r="J3" s="115"/>
      <c r="M3" s="116"/>
    </row>
    <row r="4" spans="1:20" ht="18" customHeight="1" x14ac:dyDescent="0.3">
      <c r="A4" s="117"/>
      <c r="B4" s="117" t="s">
        <v>178</v>
      </c>
      <c r="C4" s="118" t="s">
        <v>2</v>
      </c>
    </row>
    <row r="5" spans="1:20" x14ac:dyDescent="0.3">
      <c r="A5" s="117" t="s">
        <v>178</v>
      </c>
      <c r="B5" s="117" t="s">
        <v>178</v>
      </c>
      <c r="C5" s="119" t="s">
        <v>179</v>
      </c>
    </row>
    <row r="6" spans="1:20" ht="22.5" customHeight="1" x14ac:dyDescent="0.3">
      <c r="A6" s="120">
        <v>1</v>
      </c>
      <c r="B6" s="121" t="s">
        <v>180</v>
      </c>
      <c r="C6" s="150">
        <v>136861935.03</v>
      </c>
      <c r="E6" s="14"/>
    </row>
    <row r="7" spans="1:20" ht="34.5" customHeight="1" x14ac:dyDescent="0.3">
      <c r="A7" s="120">
        <v>2</v>
      </c>
      <c r="B7" s="121" t="s">
        <v>181</v>
      </c>
      <c r="C7" s="150">
        <v>72733840.75</v>
      </c>
      <c r="E7" s="14"/>
    </row>
    <row r="12" spans="1:20" ht="23.4" x14ac:dyDescent="0.45">
      <c r="O12" s="122"/>
      <c r="P12" s="123"/>
      <c r="Q12" s="123"/>
      <c r="R12" s="123"/>
      <c r="S12" s="123"/>
      <c r="T12" s="123"/>
    </row>
    <row r="13" spans="1:20" x14ac:dyDescent="0.3">
      <c r="O13" s="116"/>
    </row>
  </sheetData>
  <mergeCells count="1">
    <mergeCell ref="A1:C1"/>
  </mergeCells>
  <pageMargins left="0.70866141732283472" right="0.70866141732283472" top="0.74803149606299213" bottom="0.74803149606299213" header="0.31496062992125984" footer="0.31496062992125984"/>
  <pageSetup paperSize="9" scale="95" fitToWidth="0" fitToHeight="0" orientation="landscape" r:id="rId1"/>
  <headerFooter>
    <oddHeader>&amp;L&amp;"Calibri,Regular"&amp;12&amp;K000000 EBA Regular Use&amp;1#
&amp;CEN - Annex XI (Annex XLI)</oddHead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1328A-E39D-48CC-869C-88C12C14CB57}">
  <sheetPr>
    <tabColor theme="8"/>
    <pageSetUpPr fitToPage="1"/>
  </sheetPr>
  <dimension ref="A1:I27"/>
  <sheetViews>
    <sheetView showGridLines="0" topLeftCell="A3" zoomScaleNormal="100" workbookViewId="0">
      <selection activeCell="E17" sqref="E17"/>
    </sheetView>
  </sheetViews>
  <sheetFormatPr baseColWidth="10" defaultColWidth="9.109375" defaultRowHeight="14.4" x14ac:dyDescent="0.3"/>
  <cols>
    <col min="1" max="1" width="9.109375" style="18"/>
    <col min="2" max="2" width="9.5546875" style="18" customWidth="1"/>
    <col min="3" max="3" width="8.109375" style="18" customWidth="1"/>
    <col min="4" max="4" width="9.109375" style="18"/>
    <col min="5" max="5" width="74.44140625" style="18" customWidth="1"/>
    <col min="6" max="6" width="20.109375" style="18" customWidth="1"/>
    <col min="7" max="8" width="22" style="18" customWidth="1"/>
    <col min="9" max="9" width="44.44140625" style="18" customWidth="1"/>
    <col min="10" max="16384" width="9.109375" style="18"/>
  </cols>
  <sheetData>
    <row r="1" spans="1:9" x14ac:dyDescent="0.3">
      <c r="C1" s="30" t="s">
        <v>182</v>
      </c>
    </row>
    <row r="3" spans="1:9" x14ac:dyDescent="0.3">
      <c r="F3" s="35" t="s">
        <v>2</v>
      </c>
      <c r="G3" s="35" t="s">
        <v>5</v>
      </c>
      <c r="H3" s="35" t="s">
        <v>3</v>
      </c>
      <c r="I3" s="35" t="s">
        <v>6</v>
      </c>
    </row>
    <row r="4" spans="1:9" ht="57.6" x14ac:dyDescent="0.3">
      <c r="C4" s="197"/>
      <c r="D4" s="197"/>
      <c r="E4" s="197"/>
      <c r="F4" s="16" t="s">
        <v>183</v>
      </c>
      <c r="G4" s="16" t="s">
        <v>184</v>
      </c>
      <c r="H4" s="16" t="s">
        <v>185</v>
      </c>
      <c r="I4" s="36" t="s">
        <v>186</v>
      </c>
    </row>
    <row r="5" spans="1:9" ht="15" customHeight="1" x14ac:dyDescent="0.3">
      <c r="A5" s="37"/>
      <c r="B5" s="35">
        <v>1</v>
      </c>
      <c r="C5" s="198" t="s">
        <v>187</v>
      </c>
      <c r="D5" s="199"/>
      <c r="E5" s="27" t="s">
        <v>188</v>
      </c>
      <c r="F5" s="27"/>
      <c r="G5" s="137">
        <v>7</v>
      </c>
      <c r="H5" s="27"/>
      <c r="I5" s="27"/>
    </row>
    <row r="6" spans="1:9" x14ac:dyDescent="0.3">
      <c r="B6" s="35">
        <v>2</v>
      </c>
      <c r="C6" s="200"/>
      <c r="D6" s="155"/>
      <c r="E6" s="27" t="s">
        <v>189</v>
      </c>
      <c r="F6" s="27"/>
      <c r="G6" s="137">
        <v>12984</v>
      </c>
      <c r="H6" s="27"/>
      <c r="I6" s="27"/>
    </row>
    <row r="7" spans="1:9" x14ac:dyDescent="0.3">
      <c r="B7" s="35">
        <v>3</v>
      </c>
      <c r="C7" s="200"/>
      <c r="D7" s="155"/>
      <c r="E7" s="38" t="s">
        <v>190</v>
      </c>
      <c r="F7" s="27"/>
      <c r="G7" s="137">
        <v>12143</v>
      </c>
      <c r="H7" s="27"/>
      <c r="I7" s="27"/>
    </row>
    <row r="8" spans="1:9" x14ac:dyDescent="0.3">
      <c r="B8" s="35">
        <v>4</v>
      </c>
      <c r="C8" s="200"/>
      <c r="D8" s="155"/>
      <c r="E8" s="59" t="s">
        <v>79</v>
      </c>
      <c r="F8" s="39"/>
      <c r="G8" s="138"/>
      <c r="H8" s="39"/>
      <c r="I8" s="39"/>
    </row>
    <row r="9" spans="1:9" x14ac:dyDescent="0.3">
      <c r="B9" s="35" t="s">
        <v>191</v>
      </c>
      <c r="C9" s="200"/>
      <c r="D9" s="155"/>
      <c r="E9" s="40" t="s">
        <v>192</v>
      </c>
      <c r="F9" s="27"/>
      <c r="G9" s="137"/>
      <c r="H9" s="27"/>
      <c r="I9" s="27"/>
    </row>
    <row r="10" spans="1:9" x14ac:dyDescent="0.3">
      <c r="B10" s="35">
        <v>5</v>
      </c>
      <c r="C10" s="200"/>
      <c r="D10" s="155"/>
      <c r="E10" s="40" t="s">
        <v>193</v>
      </c>
      <c r="F10" s="27"/>
      <c r="G10" s="137"/>
      <c r="H10" s="27"/>
      <c r="I10" s="27"/>
    </row>
    <row r="11" spans="1:9" x14ac:dyDescent="0.3">
      <c r="B11" s="35" t="s">
        <v>194</v>
      </c>
      <c r="C11" s="200"/>
      <c r="D11" s="155"/>
      <c r="E11" s="38" t="s">
        <v>195</v>
      </c>
      <c r="F11" s="27"/>
      <c r="G11" s="137"/>
      <c r="H11" s="27"/>
      <c r="I11" s="27"/>
    </row>
    <row r="12" spans="1:9" x14ac:dyDescent="0.3">
      <c r="B12" s="35">
        <v>6</v>
      </c>
      <c r="C12" s="200"/>
      <c r="D12" s="155"/>
      <c r="E12" s="59" t="s">
        <v>79</v>
      </c>
      <c r="F12" s="39"/>
      <c r="G12" s="138"/>
      <c r="H12" s="39"/>
      <c r="I12" s="39"/>
    </row>
    <row r="13" spans="1:9" x14ac:dyDescent="0.3">
      <c r="B13" s="35">
        <v>7</v>
      </c>
      <c r="C13" s="200"/>
      <c r="D13" s="155"/>
      <c r="E13" s="38" t="s">
        <v>196</v>
      </c>
      <c r="F13" s="27"/>
      <c r="G13" s="137">
        <v>841</v>
      </c>
      <c r="H13" s="27"/>
      <c r="I13" s="27"/>
    </row>
    <row r="14" spans="1:9" x14ac:dyDescent="0.3">
      <c r="B14" s="35">
        <v>8</v>
      </c>
      <c r="C14" s="201"/>
      <c r="D14" s="157"/>
      <c r="E14" s="59" t="s">
        <v>79</v>
      </c>
      <c r="F14" s="39"/>
      <c r="G14" s="138"/>
      <c r="H14" s="39"/>
      <c r="I14" s="39"/>
    </row>
    <row r="15" spans="1:9" x14ac:dyDescent="0.3">
      <c r="B15" s="35">
        <v>9</v>
      </c>
      <c r="C15" s="202" t="s">
        <v>197</v>
      </c>
      <c r="D15" s="202"/>
      <c r="E15" s="27" t="s">
        <v>188</v>
      </c>
      <c r="F15" s="27"/>
      <c r="G15" s="137">
        <v>7</v>
      </c>
      <c r="H15" s="27"/>
      <c r="I15" s="27"/>
    </row>
    <row r="16" spans="1:9" x14ac:dyDescent="0.3">
      <c r="B16" s="35">
        <v>10</v>
      </c>
      <c r="C16" s="202"/>
      <c r="D16" s="202"/>
      <c r="E16" s="27" t="s">
        <v>198</v>
      </c>
      <c r="F16" s="27"/>
      <c r="G16" s="137">
        <v>362</v>
      </c>
      <c r="H16" s="27"/>
      <c r="I16" s="27"/>
    </row>
    <row r="17" spans="2:9" x14ac:dyDescent="0.3">
      <c r="B17" s="35">
        <v>11</v>
      </c>
      <c r="C17" s="202"/>
      <c r="D17" s="202"/>
      <c r="E17" s="38" t="s">
        <v>190</v>
      </c>
      <c r="F17" s="27"/>
      <c r="G17" s="137">
        <v>362</v>
      </c>
      <c r="H17" s="27"/>
      <c r="I17" s="27"/>
    </row>
    <row r="18" spans="2:9" x14ac:dyDescent="0.3">
      <c r="B18" s="35">
        <v>12</v>
      </c>
      <c r="C18" s="202"/>
      <c r="D18" s="202"/>
      <c r="E18" s="41" t="s">
        <v>199</v>
      </c>
      <c r="F18" s="27"/>
      <c r="G18" s="137">
        <v>362</v>
      </c>
      <c r="H18" s="27"/>
      <c r="I18" s="27"/>
    </row>
    <row r="19" spans="2:9" x14ac:dyDescent="0.3">
      <c r="B19" s="35" t="s">
        <v>200</v>
      </c>
      <c r="C19" s="202"/>
      <c r="D19" s="202"/>
      <c r="E19" s="40" t="s">
        <v>192</v>
      </c>
      <c r="F19" s="27"/>
      <c r="G19" s="137"/>
      <c r="H19" s="27"/>
      <c r="I19" s="27"/>
    </row>
    <row r="20" spans="2:9" x14ac:dyDescent="0.3">
      <c r="B20" s="35" t="s">
        <v>201</v>
      </c>
      <c r="C20" s="202"/>
      <c r="D20" s="202"/>
      <c r="E20" s="41" t="s">
        <v>199</v>
      </c>
      <c r="F20" s="27"/>
      <c r="G20" s="137"/>
      <c r="H20" s="27"/>
      <c r="I20" s="27"/>
    </row>
    <row r="21" spans="2:9" x14ac:dyDescent="0.3">
      <c r="B21" s="35" t="s">
        <v>202</v>
      </c>
      <c r="C21" s="202"/>
      <c r="D21" s="202"/>
      <c r="E21" s="40" t="s">
        <v>193</v>
      </c>
      <c r="F21" s="27"/>
      <c r="G21" s="137"/>
      <c r="H21" s="27"/>
      <c r="I21" s="27"/>
    </row>
    <row r="22" spans="2:9" x14ac:dyDescent="0.3">
      <c r="B22" s="35" t="s">
        <v>203</v>
      </c>
      <c r="C22" s="202"/>
      <c r="D22" s="202"/>
      <c r="E22" s="41" t="s">
        <v>199</v>
      </c>
      <c r="F22" s="27"/>
      <c r="G22" s="137"/>
      <c r="H22" s="27"/>
      <c r="I22" s="27"/>
    </row>
    <row r="23" spans="2:9" x14ac:dyDescent="0.3">
      <c r="B23" s="35" t="s">
        <v>204</v>
      </c>
      <c r="C23" s="202"/>
      <c r="D23" s="202"/>
      <c r="E23" s="38" t="s">
        <v>195</v>
      </c>
      <c r="F23" s="27"/>
      <c r="G23" s="137"/>
      <c r="H23" s="27"/>
      <c r="I23" s="27"/>
    </row>
    <row r="24" spans="2:9" x14ac:dyDescent="0.3">
      <c r="B24" s="35" t="s">
        <v>205</v>
      </c>
      <c r="C24" s="202"/>
      <c r="D24" s="202"/>
      <c r="E24" s="41" t="s">
        <v>199</v>
      </c>
      <c r="F24" s="27"/>
      <c r="G24" s="137"/>
      <c r="H24" s="27"/>
      <c r="I24" s="27"/>
    </row>
    <row r="25" spans="2:9" x14ac:dyDescent="0.3">
      <c r="B25" s="35">
        <v>15</v>
      </c>
      <c r="C25" s="202"/>
      <c r="D25" s="202"/>
      <c r="E25" s="38" t="s">
        <v>196</v>
      </c>
      <c r="F25" s="27"/>
      <c r="G25" s="137"/>
      <c r="H25" s="27"/>
      <c r="I25" s="27"/>
    </row>
    <row r="26" spans="2:9" x14ac:dyDescent="0.3">
      <c r="B26" s="35">
        <v>16</v>
      </c>
      <c r="C26" s="202"/>
      <c r="D26" s="202"/>
      <c r="E26" s="41" t="s">
        <v>199</v>
      </c>
      <c r="F26" s="27"/>
      <c r="G26" s="137"/>
      <c r="H26" s="27"/>
      <c r="I26" s="27"/>
    </row>
    <row r="27" spans="2:9" x14ac:dyDescent="0.3">
      <c r="B27" s="35">
        <v>17</v>
      </c>
      <c r="C27" s="197" t="s">
        <v>206</v>
      </c>
      <c r="D27" s="197"/>
      <c r="E27" s="197"/>
      <c r="F27" s="27"/>
      <c r="G27" s="137">
        <f>+G16+G6</f>
        <v>13346</v>
      </c>
      <c r="H27" s="27"/>
      <c r="I27" s="27"/>
    </row>
  </sheetData>
  <mergeCells count="4">
    <mergeCell ref="C4:E4"/>
    <mergeCell ref="C5:D14"/>
    <mergeCell ref="C15:D26"/>
    <mergeCell ref="C27:E27"/>
  </mergeCells>
  <pageMargins left="0.70866141732283472" right="0.70866141732283472" top="0.74803149606299213" bottom="0.74803149606299213" header="0.31496062992125984" footer="0.31496062992125984"/>
  <pageSetup paperSize="9" scale="60" fitToHeight="0" orientation="landscape" cellComments="asDisplayed" r:id="rId1"/>
  <headerFooter>
    <oddHeader>&amp;CEN
Annex XXXIII</oddHeader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DD50FD-0B87-4C7D-A31E-86A89C71385D}">
  <sheetPr>
    <tabColor theme="8"/>
    <pageSetUpPr fitToPage="1"/>
  </sheetPr>
  <dimension ref="A1:G29"/>
  <sheetViews>
    <sheetView showGridLines="0" zoomScaleNormal="100" zoomScalePageLayoutView="90" workbookViewId="0">
      <selection activeCell="B2" sqref="B2"/>
    </sheetView>
  </sheetViews>
  <sheetFormatPr baseColWidth="10" defaultColWidth="9.109375" defaultRowHeight="14.4" x14ac:dyDescent="0.3"/>
  <cols>
    <col min="1" max="1" width="5" style="18" customWidth="1"/>
    <col min="2" max="2" width="43" style="18" customWidth="1"/>
    <col min="3" max="3" width="75.33203125" style="18" customWidth="1"/>
    <col min="4" max="4" width="24.44140625" style="18" customWidth="1"/>
    <col min="5" max="5" width="23.33203125" style="18" customWidth="1"/>
    <col min="6" max="6" width="21" style="18" customWidth="1"/>
    <col min="7" max="7" width="25" style="18" customWidth="1"/>
    <col min="8" max="8" width="25.33203125" style="18" customWidth="1"/>
    <col min="9" max="9" width="23.109375" style="18" customWidth="1"/>
    <col min="10" max="10" width="29.6640625" style="18" customWidth="1"/>
    <col min="11" max="11" width="22" style="18" customWidth="1"/>
    <col min="12" max="12" width="16.44140625" style="18" customWidth="1"/>
    <col min="13" max="13" width="14.88671875" style="18" customWidth="1"/>
    <col min="14" max="14" width="14.5546875" style="18" customWidth="1"/>
    <col min="15" max="15" width="31.5546875" style="18" customWidth="1"/>
    <col min="16" max="16384" width="9.109375" style="18"/>
  </cols>
  <sheetData>
    <row r="1" spans="1:7" x14ac:dyDescent="0.3">
      <c r="B1" s="30" t="s">
        <v>207</v>
      </c>
    </row>
    <row r="4" spans="1:7" x14ac:dyDescent="0.3">
      <c r="B4" s="30"/>
      <c r="D4" s="35" t="s">
        <v>2</v>
      </c>
      <c r="E4" s="35" t="s">
        <v>5</v>
      </c>
      <c r="F4" s="35" t="s">
        <v>3</v>
      </c>
      <c r="G4" s="35" t="s">
        <v>6</v>
      </c>
    </row>
    <row r="5" spans="1:7" ht="57.6" x14ac:dyDescent="0.3">
      <c r="B5" s="211"/>
      <c r="C5" s="212"/>
      <c r="D5" s="16" t="s">
        <v>183</v>
      </c>
      <c r="E5" s="16" t="s">
        <v>184</v>
      </c>
      <c r="F5" s="16" t="s">
        <v>185</v>
      </c>
      <c r="G5" s="16" t="s">
        <v>208</v>
      </c>
    </row>
    <row r="6" spans="1:7" x14ac:dyDescent="0.3">
      <c r="A6" s="35"/>
      <c r="B6" s="208" t="s">
        <v>209</v>
      </c>
      <c r="C6" s="209"/>
      <c r="D6" s="209"/>
      <c r="E6" s="209"/>
      <c r="F6" s="209"/>
      <c r="G6" s="210"/>
    </row>
    <row r="7" spans="1:7" x14ac:dyDescent="0.3">
      <c r="A7" s="35">
        <v>1</v>
      </c>
      <c r="B7" s="206" t="s">
        <v>210</v>
      </c>
      <c r="C7" s="207"/>
      <c r="D7" s="27"/>
      <c r="E7" s="27"/>
      <c r="F7" s="27"/>
      <c r="G7" s="27"/>
    </row>
    <row r="8" spans="1:7" ht="15" customHeight="1" x14ac:dyDescent="0.3">
      <c r="A8" s="35">
        <v>2</v>
      </c>
      <c r="B8" s="206" t="s">
        <v>211</v>
      </c>
      <c r="C8" s="207"/>
      <c r="D8" s="27"/>
      <c r="E8" s="27"/>
      <c r="F8" s="27"/>
      <c r="G8" s="27"/>
    </row>
    <row r="9" spans="1:7" x14ac:dyDescent="0.3">
      <c r="A9" s="35">
        <v>3</v>
      </c>
      <c r="B9" s="203" t="s">
        <v>212</v>
      </c>
      <c r="C9" s="204"/>
      <c r="D9" s="42"/>
      <c r="E9" s="42"/>
      <c r="F9" s="42"/>
      <c r="G9" s="43"/>
    </row>
    <row r="10" spans="1:7" x14ac:dyDescent="0.3">
      <c r="A10" s="35"/>
      <c r="B10" s="208" t="s">
        <v>213</v>
      </c>
      <c r="C10" s="209"/>
      <c r="D10" s="209"/>
      <c r="E10" s="209"/>
      <c r="F10" s="209"/>
      <c r="G10" s="210"/>
    </row>
    <row r="11" spans="1:7" x14ac:dyDescent="0.3">
      <c r="A11" s="35">
        <v>4</v>
      </c>
      <c r="B11" s="206" t="s">
        <v>214</v>
      </c>
      <c r="C11" s="207"/>
      <c r="D11" s="27"/>
      <c r="E11" s="27"/>
      <c r="F11" s="27"/>
      <c r="G11" s="27"/>
    </row>
    <row r="12" spans="1:7" ht="15" customHeight="1" x14ac:dyDescent="0.3">
      <c r="A12" s="35">
        <v>5</v>
      </c>
      <c r="B12" s="206" t="s">
        <v>215</v>
      </c>
      <c r="C12" s="207"/>
      <c r="D12" s="27"/>
      <c r="E12" s="27"/>
      <c r="F12" s="27"/>
      <c r="G12" s="27"/>
    </row>
    <row r="13" spans="1:7" ht="15" customHeight="1" x14ac:dyDescent="0.3">
      <c r="A13" s="35"/>
      <c r="B13" s="208" t="s">
        <v>216</v>
      </c>
      <c r="C13" s="209"/>
      <c r="D13" s="209"/>
      <c r="E13" s="209"/>
      <c r="F13" s="209"/>
      <c r="G13" s="210"/>
    </row>
    <row r="14" spans="1:7" x14ac:dyDescent="0.3">
      <c r="A14" s="35">
        <v>6</v>
      </c>
      <c r="B14" s="206" t="s">
        <v>217</v>
      </c>
      <c r="C14" s="207"/>
      <c r="D14" s="27"/>
      <c r="E14" s="27"/>
      <c r="F14" s="27"/>
      <c r="G14" s="27"/>
    </row>
    <row r="15" spans="1:7" ht="15" customHeight="1" x14ac:dyDescent="0.3">
      <c r="A15" s="35">
        <v>7</v>
      </c>
      <c r="B15" s="206" t="s">
        <v>218</v>
      </c>
      <c r="C15" s="207"/>
      <c r="D15" s="27"/>
      <c r="E15" s="27"/>
      <c r="F15" s="27"/>
      <c r="G15" s="27"/>
    </row>
    <row r="16" spans="1:7" x14ac:dyDescent="0.3">
      <c r="A16" s="35">
        <v>8</v>
      </c>
      <c r="B16" s="203" t="s">
        <v>219</v>
      </c>
      <c r="C16" s="204"/>
      <c r="D16" s="27"/>
      <c r="E16" s="27"/>
      <c r="F16" s="27"/>
      <c r="G16" s="27"/>
    </row>
    <row r="17" spans="1:7" ht="15" customHeight="1" x14ac:dyDescent="0.3">
      <c r="A17" s="35">
        <v>9</v>
      </c>
      <c r="B17" s="203" t="s">
        <v>220</v>
      </c>
      <c r="C17" s="204"/>
      <c r="D17" s="27"/>
      <c r="E17" s="27"/>
      <c r="F17" s="27"/>
      <c r="G17" s="27"/>
    </row>
    <row r="18" spans="1:7" ht="15" customHeight="1" x14ac:dyDescent="0.3">
      <c r="A18" s="35">
        <v>10</v>
      </c>
      <c r="B18" s="203" t="s">
        <v>221</v>
      </c>
      <c r="C18" s="204"/>
      <c r="D18" s="27"/>
      <c r="E18" s="27"/>
      <c r="F18" s="27"/>
      <c r="G18" s="27"/>
    </row>
    <row r="19" spans="1:7" x14ac:dyDescent="0.3">
      <c r="A19" s="35">
        <v>11</v>
      </c>
      <c r="B19" s="203" t="s">
        <v>222</v>
      </c>
      <c r="C19" s="204"/>
      <c r="D19" s="27"/>
      <c r="E19" s="27"/>
      <c r="F19" s="27"/>
      <c r="G19" s="27"/>
    </row>
    <row r="22" spans="1:7" x14ac:dyDescent="0.3">
      <c r="B22" s="18" t="s">
        <v>223</v>
      </c>
    </row>
    <row r="25" spans="1:7" x14ac:dyDescent="0.3">
      <c r="B25" s="205"/>
      <c r="C25" s="205"/>
      <c r="D25" s="205"/>
      <c r="E25" s="205"/>
      <c r="F25" s="205"/>
      <c r="G25" s="205"/>
    </row>
    <row r="29" spans="1:7" ht="29.25" customHeight="1" x14ac:dyDescent="0.3"/>
  </sheetData>
  <mergeCells count="16">
    <mergeCell ref="B10:G10"/>
    <mergeCell ref="B5:C5"/>
    <mergeCell ref="B6:G6"/>
    <mergeCell ref="B7:C7"/>
    <mergeCell ref="B8:C8"/>
    <mergeCell ref="B9:C9"/>
    <mergeCell ref="B17:C17"/>
    <mergeCell ref="B18:C18"/>
    <mergeCell ref="B19:C19"/>
    <mergeCell ref="B25:G25"/>
    <mergeCell ref="B11:C11"/>
    <mergeCell ref="B12:C12"/>
    <mergeCell ref="B13:G13"/>
    <mergeCell ref="B14:C14"/>
    <mergeCell ref="B15:C15"/>
    <mergeCell ref="B16:C16"/>
  </mergeCells>
  <pageMargins left="0.70866141732283472" right="0.70866141732283472" top="0.74803149606299213" bottom="0.74803149606299213" header="0.31496062992125984" footer="0.31496062992125984"/>
  <pageSetup paperSize="9" scale="60" fitToHeight="0" orientation="landscape" cellComments="asDisplayed" r:id="rId1"/>
  <headerFooter>
    <oddHeader>&amp;CEN
Annex XXXIII</oddHeader>
    <oddFooter>&amp;C&amp;P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b01cd13-81db-4f45-a94a-b394074e628f" xsi:nil="true"/>
    <lcf76f155ced4ddcb4097134ff3c332f xmlns="53f982ff-3723-42ff-baa7-eacaa539b767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98CDD65400DDC41A8D12B532A6F5ED0" ma:contentTypeVersion="16" ma:contentTypeDescription="Opprett et nytt dokument." ma:contentTypeScope="" ma:versionID="4f58de89685db5993c1e9c4bdbe84d9d">
  <xsd:schema xmlns:xsd="http://www.w3.org/2001/XMLSchema" xmlns:xs="http://www.w3.org/2001/XMLSchema" xmlns:p="http://schemas.microsoft.com/office/2006/metadata/properties" xmlns:ns2="fb01cd13-81db-4f45-a94a-b394074e628f" xmlns:ns3="53f982ff-3723-42ff-baa7-eacaa539b767" targetNamespace="http://schemas.microsoft.com/office/2006/metadata/properties" ma:root="true" ma:fieldsID="5ba94a150a875e9b256c5fe85e34fe27" ns2:_="" ns3:_="">
    <xsd:import namespace="fb01cd13-81db-4f45-a94a-b394074e628f"/>
    <xsd:import namespace="53f982ff-3723-42ff-baa7-eacaa539b76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lcf76f155ced4ddcb4097134ff3c332f" minOccurs="0"/>
                <xsd:element ref="ns2:TaxCatchAll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01cd13-81db-4f45-a94a-b394074e628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12" nillable="true" ma:displayName="Taxonomy Catch All Column" ma:hidden="true" ma:list="{01a2044b-2475-4e8f-9ad7-35a992aff30b}" ma:internalName="TaxCatchAll" ma:showField="CatchAllData" ma:web="fb01cd13-81db-4f45-a94a-b394074e628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f982ff-3723-42ff-baa7-eacaa539b767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11" nillable="true" ma:taxonomy="true" ma:internalName="lcf76f155ced4ddcb4097134ff3c332f" ma:taxonomyFieldName="MediaServiceImageTags" ma:displayName="Bildemerkelapper" ma:readOnly="false" ma:fieldId="{5cf76f15-5ced-4ddc-b409-7134ff3c332f}" ma:taxonomyMulti="true" ma:sspId="06604d7d-b179-40e3-9457-2227251b16f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3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FF90C7C-8119-4B6C-B478-3FC376AD5CA3}">
  <ds:schemaRefs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purl.org/dc/dcmitype/"/>
    <ds:schemaRef ds:uri="http://purl.org/dc/terms/"/>
    <ds:schemaRef ds:uri="fb01cd13-81db-4f45-a94a-b394074e628f"/>
    <ds:schemaRef ds:uri="http://schemas.openxmlformats.org/package/2006/metadata/core-properties"/>
    <ds:schemaRef ds:uri="53f982ff-3723-42ff-baa7-eacaa539b767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7263EC14-F062-4959-909D-7894DC9CAE8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A0AB235-ED92-48F2-9C5C-B8F5EE082F74}"/>
</file>

<file path=docMetadata/LabelInfo.xml><?xml version="1.0" encoding="utf-8"?>
<clbl:labelList xmlns:clbl="http://schemas.microsoft.com/office/2020/mipLabelMetadata">
  <clbl:label id="{210f7242-1640-41a4-9c4f-28b1303f2cda}" enabled="0" method="" siteId="{210f7242-1640-41a4-9c4f-28b1303f2cd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11</vt:i4>
      </vt:variant>
      <vt:variant>
        <vt:lpstr>Navngitte områder</vt:lpstr>
      </vt:variant>
      <vt:variant>
        <vt:i4>1</vt:i4>
      </vt:variant>
    </vt:vector>
  </HeadingPairs>
  <TitlesOfParts>
    <vt:vector size="12" baseType="lpstr">
      <vt:lpstr>EU KM1</vt:lpstr>
      <vt:lpstr>EU OV1</vt:lpstr>
      <vt:lpstr>Template EU CQ3</vt:lpstr>
      <vt:lpstr>Template EU CR1</vt:lpstr>
      <vt:lpstr>Template EU CQ1</vt:lpstr>
      <vt:lpstr>Template EU CQ7</vt:lpstr>
      <vt:lpstr>Template EU CVA4</vt:lpstr>
      <vt:lpstr>REM1</vt:lpstr>
      <vt:lpstr>REM2</vt:lpstr>
      <vt:lpstr>REM3</vt:lpstr>
      <vt:lpstr>REM4</vt:lpstr>
      <vt:lpstr>'Template EU CVA4'!Utskriftsområde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2020-09-14T08:59:40Z</dcterms:created>
  <dcterms:modified xsi:type="dcterms:W3CDTF">2026-03-04T09:02:28Z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0x010100298CDD65400DDC41A8D12B532A6F5ED0</vt:lpwstr>
  </property>
  <property fmtid="{D5CDD505-2E9C-101B-9397-08002B2CF9AE}" pid="3" name="MediaServiceImageTags">
    <vt:lpwstr/>
  </property>
</Properties>
</file>